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طلال ابو غزاله 2022\افكار للتطوير 2022\اقتدار\عرض تطوير حقيبة اقتدار\المرسل للمراجعة الاولية\PPT المادة\الجزء الأول انشاء الاعمال الصغيرة والمتوسطة\الملف رقم 6 دراسة الجدوى المالية\"/>
    </mc:Choice>
  </mc:AlternateContent>
  <bookViews>
    <workbookView xWindow="396" yWindow="552" windowWidth="19812" windowHeight="7368" firstSheet="13" activeTab="16"/>
  </bookViews>
  <sheets>
    <sheet name="ملخص المشروع " sheetId="1" r:id="rId1"/>
    <sheet name="الايرادات " sheetId="2" r:id="rId2"/>
    <sheet name="تكاليف المواد الخام " sheetId="3" r:id="rId3"/>
    <sheet name="تكالييف الرواتب " sheetId="4" r:id="rId4"/>
    <sheet name="تكاليف الايجارات " sheetId="5" r:id="rId5"/>
    <sheet name="المصاريف الادارية" sheetId="6" r:id="rId6"/>
    <sheet name=" المرافق والطاقة والصيانة " sheetId="7" r:id="rId7"/>
    <sheet name="خلاصة التكاليف التشغيلة" sheetId="8" r:id="rId8"/>
    <sheet name="الاصول المتداولة " sheetId="9" r:id="rId9"/>
    <sheet name="المباني والتجهيزات " sheetId="10" r:id="rId10"/>
    <sheet name="الالات والمعدات " sheetId="11" r:id="rId11"/>
    <sheet name="الاثاث المكتبي " sheetId="12" r:id="rId12"/>
    <sheet name="خلاصة الاصول الثابته " sheetId="13" r:id="rId13"/>
    <sheet name="مصروفات تاسيس " sheetId="14" r:id="rId14"/>
    <sheet name="رأس المال المستثمر " sheetId="15" r:id="rId15"/>
    <sheet name="الخصوم وحقوق الملكية " sheetId="16" r:id="rId16"/>
    <sheet name="قائمة الدخل السنوية " sheetId="17" r:id="rId17"/>
    <sheet name="ميزانية افتتاحية " sheetId="18" r:id="rId18"/>
  </sheets>
  <definedNames>
    <definedName name="_xlnm.Print_Area" localSheetId="6">' المرافق والطاقة والصيانة '!$A$1:$K$32</definedName>
    <definedName name="_xlnm.Print_Area" localSheetId="11">'الاثاث المكتبي '!$A$1:$M$32</definedName>
    <definedName name="_xlnm.Print_Area" localSheetId="8">'الاصول المتداولة '!$A$1:$H$20</definedName>
    <definedName name="_xlnm.Print_Area" localSheetId="10">'الالات والمعدات '!$A$1:$M$32</definedName>
    <definedName name="_xlnm.Print_Area" localSheetId="1">'الايرادات '!$A$1:$K$32</definedName>
    <definedName name="_xlnm.Print_Area" localSheetId="15">'الخصوم وحقوق الملكية '!$A$1:$H$31</definedName>
    <definedName name="_xlnm.Print_Area" localSheetId="9">'المباني والتجهيزات '!$A$1:$M$32</definedName>
    <definedName name="_xlnm.Print_Area" localSheetId="5">'المصاريف الادارية'!$A$1:$K$32</definedName>
    <definedName name="_xlnm.Print_Area" localSheetId="4">'تكاليف الايجارات '!$A$1:$K$32</definedName>
    <definedName name="_xlnm.Print_Area" localSheetId="2">'تكاليف المواد الخام '!$A$1:$K$32</definedName>
    <definedName name="_xlnm.Print_Area" localSheetId="3">'تكالييف الرواتب '!$A$1:$K$32</definedName>
    <definedName name="_xlnm.Print_Area" localSheetId="12">'خلاصة الاصول الثابته '!$A$1:$J$32</definedName>
    <definedName name="_xlnm.Print_Area" localSheetId="7">'خلاصة التكاليف التشغيلة'!$A$1:$H$25</definedName>
    <definedName name="_xlnm.Print_Area" localSheetId="14">'رأس المال المستثمر '!$A$1:$H$18</definedName>
    <definedName name="_xlnm.Print_Area" localSheetId="13">'مصروفات تاسيس '!$A$1:$H$18</definedName>
    <definedName name="_xlnm.Print_Area" localSheetId="0">'ملخص المشروع '!$A$1:$L$32</definedName>
    <definedName name="_xlnm.Print_Area" localSheetId="17">'ميزانية افتتاحية '!$A$1:$R$34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Q27" i="18" l="1"/>
  <c r="O9" i="18"/>
  <c r="O7" i="18"/>
  <c r="G12" i="14"/>
  <c r="J28" i="1" s="1"/>
  <c r="I24" i="13"/>
  <c r="G24" i="13"/>
  <c r="I22" i="13"/>
  <c r="G22" i="13"/>
  <c r="I20" i="13"/>
  <c r="G20" i="13"/>
  <c r="I18" i="13"/>
  <c r="G18" i="13"/>
  <c r="I16" i="13"/>
  <c r="G16" i="13"/>
  <c r="G14" i="13"/>
  <c r="I12" i="13"/>
  <c r="L24" i="12"/>
  <c r="H24" i="12"/>
  <c r="L22" i="12"/>
  <c r="H22" i="12"/>
  <c r="L20" i="12"/>
  <c r="H20" i="12"/>
  <c r="L18" i="12"/>
  <c r="H18" i="12"/>
  <c r="L16" i="12"/>
  <c r="H16" i="12"/>
  <c r="L14" i="12"/>
  <c r="H14" i="12"/>
  <c r="H13" i="12"/>
  <c r="L12" i="12"/>
  <c r="H12" i="12"/>
  <c r="H11" i="12"/>
  <c r="L10" i="12"/>
  <c r="H10" i="12"/>
  <c r="L8" i="12"/>
  <c r="H8" i="12"/>
  <c r="H6" i="12"/>
  <c r="L6" i="12" s="1"/>
  <c r="L24" i="11"/>
  <c r="H24" i="11"/>
  <c r="L22" i="11"/>
  <c r="H22" i="11"/>
  <c r="L20" i="11"/>
  <c r="H20" i="11"/>
  <c r="L18" i="11"/>
  <c r="H18" i="11"/>
  <c r="L16" i="11"/>
  <c r="H16" i="11"/>
  <c r="L14" i="11"/>
  <c r="H14" i="11"/>
  <c r="H13" i="11"/>
  <c r="L12" i="11"/>
  <c r="H12" i="11"/>
  <c r="H11" i="11"/>
  <c r="H10" i="11"/>
  <c r="L10" i="11"/>
  <c r="H8" i="11"/>
  <c r="L8" i="11"/>
  <c r="H6" i="11"/>
  <c r="L24" i="10"/>
  <c r="H24" i="10"/>
  <c r="L22" i="10"/>
  <c r="H22" i="10"/>
  <c r="L20" i="10"/>
  <c r="H20" i="10"/>
  <c r="L18" i="10"/>
  <c r="H18" i="10"/>
  <c r="L16" i="10"/>
  <c r="H16" i="10"/>
  <c r="L14" i="10"/>
  <c r="H14" i="10"/>
  <c r="H13" i="10"/>
  <c r="L12" i="10"/>
  <c r="H12" i="10"/>
  <c r="H11" i="10"/>
  <c r="L10" i="10"/>
  <c r="H10" i="10"/>
  <c r="L8" i="10"/>
  <c r="H8" i="10"/>
  <c r="H6" i="10"/>
  <c r="H26" i="10" s="1"/>
  <c r="J24" i="7"/>
  <c r="H24" i="7"/>
  <c r="J22" i="7"/>
  <c r="H22" i="7"/>
  <c r="J20" i="7"/>
  <c r="H20" i="7"/>
  <c r="J18" i="7"/>
  <c r="H18" i="7"/>
  <c r="J16" i="7"/>
  <c r="H16" i="7"/>
  <c r="J14" i="7"/>
  <c r="H14" i="7"/>
  <c r="H13" i="7"/>
  <c r="J12" i="7"/>
  <c r="H12" i="7"/>
  <c r="H11" i="7"/>
  <c r="J10" i="7"/>
  <c r="H10" i="7"/>
  <c r="J8" i="7"/>
  <c r="H8" i="7"/>
  <c r="H6" i="7"/>
  <c r="J6" i="7" s="1"/>
  <c r="J24" i="6"/>
  <c r="H24" i="6"/>
  <c r="J22" i="6"/>
  <c r="H22" i="6"/>
  <c r="J20" i="6"/>
  <c r="H20" i="6"/>
  <c r="J18" i="6"/>
  <c r="H18" i="6"/>
  <c r="J16" i="6"/>
  <c r="H16" i="6"/>
  <c r="J14" i="6"/>
  <c r="H14" i="6"/>
  <c r="H13" i="6"/>
  <c r="J12" i="6"/>
  <c r="H12" i="6"/>
  <c r="H11" i="6"/>
  <c r="J10" i="6"/>
  <c r="H10" i="6"/>
  <c r="H8" i="6"/>
  <c r="H6" i="6"/>
  <c r="J6" i="6" s="1"/>
  <c r="J26" i="6" s="1"/>
  <c r="J24" i="5"/>
  <c r="H24" i="5"/>
  <c r="J22" i="5"/>
  <c r="H22" i="5"/>
  <c r="J20" i="5"/>
  <c r="H20" i="5"/>
  <c r="J18" i="5"/>
  <c r="H18" i="5"/>
  <c r="J16" i="5"/>
  <c r="H16" i="5"/>
  <c r="J14" i="5"/>
  <c r="H14" i="5"/>
  <c r="H13" i="5"/>
  <c r="J12" i="5"/>
  <c r="H12" i="5"/>
  <c r="H11" i="5"/>
  <c r="J10" i="5"/>
  <c r="H10" i="5"/>
  <c r="H8" i="5"/>
  <c r="J8" i="5" s="1"/>
  <c r="J24" i="4"/>
  <c r="H24" i="4"/>
  <c r="J22" i="4"/>
  <c r="H22" i="4"/>
  <c r="J20" i="4"/>
  <c r="H20" i="4"/>
  <c r="J18" i="4"/>
  <c r="H18" i="4"/>
  <c r="J16" i="4"/>
  <c r="H16" i="4"/>
  <c r="J14" i="4"/>
  <c r="H14" i="4"/>
  <c r="H13" i="4"/>
  <c r="J12" i="4"/>
  <c r="H12" i="4"/>
  <c r="H11" i="4"/>
  <c r="H10" i="4"/>
  <c r="J10" i="4"/>
  <c r="J8" i="4"/>
  <c r="H8" i="4"/>
  <c r="H6" i="4"/>
  <c r="J6" i="4" s="1"/>
  <c r="J24" i="3"/>
  <c r="H24" i="3"/>
  <c r="J22" i="3"/>
  <c r="H22" i="3"/>
  <c r="J20" i="3"/>
  <c r="H20" i="3"/>
  <c r="J18" i="3"/>
  <c r="H18" i="3"/>
  <c r="J16" i="3"/>
  <c r="H16" i="3"/>
  <c r="J14" i="3"/>
  <c r="H14" i="3"/>
  <c r="H13" i="3"/>
  <c r="J12" i="3"/>
  <c r="H12" i="3"/>
  <c r="H11" i="3"/>
  <c r="J10" i="3"/>
  <c r="H10" i="3"/>
  <c r="H8" i="3"/>
  <c r="J8" i="3" s="1"/>
  <c r="H6" i="3"/>
  <c r="J6" i="3" s="1"/>
  <c r="J24" i="2"/>
  <c r="H24" i="2"/>
  <c r="J22" i="2"/>
  <c r="H22" i="2"/>
  <c r="J20" i="2"/>
  <c r="H20" i="2"/>
  <c r="J18" i="2"/>
  <c r="H18" i="2"/>
  <c r="J16" i="2"/>
  <c r="H16" i="2"/>
  <c r="J14" i="2"/>
  <c r="H14" i="2"/>
  <c r="H13" i="2"/>
  <c r="J12" i="2"/>
  <c r="H12" i="2"/>
  <c r="H11" i="2"/>
  <c r="J10" i="2"/>
  <c r="H10" i="2"/>
  <c r="H8" i="2"/>
  <c r="J8" i="2" s="1"/>
  <c r="H6" i="2"/>
  <c r="J8" i="6"/>
  <c r="L6" i="11"/>
  <c r="Q15" i="18" l="1"/>
  <c r="H26" i="6"/>
  <c r="K15" i="17" s="1"/>
  <c r="L26" i="12"/>
  <c r="I10" i="13" s="1"/>
  <c r="G10" i="13" s="1"/>
  <c r="G10" i="15"/>
  <c r="E27" i="18"/>
  <c r="H26" i="12"/>
  <c r="E10" i="13" s="1"/>
  <c r="L26" i="11"/>
  <c r="I8" i="13" s="1"/>
  <c r="G8" i="13" s="1"/>
  <c r="H26" i="11"/>
  <c r="E8" i="13" s="1"/>
  <c r="L6" i="10"/>
  <c r="L26" i="10" s="1"/>
  <c r="H26" i="7"/>
  <c r="E14" i="8" s="1"/>
  <c r="G14" i="8" s="1"/>
  <c r="J26" i="7"/>
  <c r="H26" i="5"/>
  <c r="C14" i="17" s="1"/>
  <c r="E6" i="13"/>
  <c r="E23" i="18"/>
  <c r="J26" i="3"/>
  <c r="H26" i="4"/>
  <c r="M13" i="17" s="1"/>
  <c r="J26" i="4"/>
  <c r="J6" i="5"/>
  <c r="J26" i="5" s="1"/>
  <c r="H26" i="3"/>
  <c r="H26" i="2"/>
  <c r="D7" i="17" s="1"/>
  <c r="J6" i="2"/>
  <c r="J26" i="2" s="1"/>
  <c r="M7" i="17"/>
  <c r="G16" i="17" l="1"/>
  <c r="M16" i="17"/>
  <c r="L16" i="17"/>
  <c r="F16" i="17"/>
  <c r="D16" i="17"/>
  <c r="K16" i="17"/>
  <c r="J16" i="17"/>
  <c r="C16" i="17"/>
  <c r="H16" i="17"/>
  <c r="E16" i="17"/>
  <c r="I16" i="17"/>
  <c r="B16" i="17"/>
  <c r="J30" i="7"/>
  <c r="E21" i="18"/>
  <c r="L15" i="17"/>
  <c r="I15" i="17"/>
  <c r="M15" i="17"/>
  <c r="D15" i="17"/>
  <c r="G15" i="17"/>
  <c r="E15" i="17"/>
  <c r="J30" i="6"/>
  <c r="H15" i="17"/>
  <c r="F15" i="17"/>
  <c r="J15" i="17"/>
  <c r="C15" i="17"/>
  <c r="E12" i="8"/>
  <c r="G12" i="8" s="1"/>
  <c r="B15" i="17"/>
  <c r="C7" i="17"/>
  <c r="L7" i="17"/>
  <c r="L8" i="17" s="1"/>
  <c r="G7" i="17"/>
  <c r="G8" i="17" s="1"/>
  <c r="E7" i="17"/>
  <c r="E8" i="17" s="1"/>
  <c r="K7" i="17"/>
  <c r="K8" i="17" s="1"/>
  <c r="H7" i="17"/>
  <c r="H9" i="17" s="1"/>
  <c r="J7" i="17"/>
  <c r="J9" i="17" s="1"/>
  <c r="I7" i="17"/>
  <c r="I9" i="17" s="1"/>
  <c r="B7" i="17"/>
  <c r="B8" i="17" s="1"/>
  <c r="J30" i="2"/>
  <c r="F7" i="17"/>
  <c r="E19" i="18"/>
  <c r="G29" i="18" s="1"/>
  <c r="L30" i="12"/>
  <c r="L30" i="11"/>
  <c r="L30" i="10"/>
  <c r="I6" i="13"/>
  <c r="I26" i="13" s="1"/>
  <c r="I30" i="13" s="1"/>
  <c r="J14" i="17"/>
  <c r="M14" i="17"/>
  <c r="F14" i="17"/>
  <c r="K14" i="17"/>
  <c r="J30" i="5"/>
  <c r="G14" i="17"/>
  <c r="H14" i="17"/>
  <c r="D14" i="17"/>
  <c r="L14" i="17"/>
  <c r="I14" i="17"/>
  <c r="N14" i="17" s="1"/>
  <c r="E14" i="17"/>
  <c r="E10" i="8"/>
  <c r="G10" i="8" s="1"/>
  <c r="B14" i="17"/>
  <c r="E26" i="13"/>
  <c r="J26" i="1" s="1"/>
  <c r="D13" i="17"/>
  <c r="C13" i="17"/>
  <c r="B13" i="17"/>
  <c r="H13" i="17"/>
  <c r="I13" i="17"/>
  <c r="J30" i="4"/>
  <c r="J13" i="17"/>
  <c r="E8" i="8"/>
  <c r="G8" i="8" s="1"/>
  <c r="F13" i="17"/>
  <c r="E13" i="17"/>
  <c r="K13" i="17"/>
  <c r="L13" i="17"/>
  <c r="G13" i="17"/>
  <c r="B12" i="17"/>
  <c r="E6" i="8"/>
  <c r="K12" i="17"/>
  <c r="I12" i="17"/>
  <c r="M12" i="17"/>
  <c r="G12" i="17"/>
  <c r="C12" i="17"/>
  <c r="E12" i="17"/>
  <c r="J30" i="3"/>
  <c r="L12" i="17"/>
  <c r="J12" i="17"/>
  <c r="H12" i="17"/>
  <c r="F12" i="17"/>
  <c r="D12" i="17"/>
  <c r="L9" i="17"/>
  <c r="M9" i="17"/>
  <c r="M8" i="17"/>
  <c r="I8" i="17"/>
  <c r="D8" i="17"/>
  <c r="D9" i="17"/>
  <c r="C8" i="17"/>
  <c r="C9" i="17"/>
  <c r="C10" i="17" s="1"/>
  <c r="N16" i="17" l="1"/>
  <c r="K9" i="17"/>
  <c r="K10" i="17" s="1"/>
  <c r="G6" i="13"/>
  <c r="G26" i="13" s="1"/>
  <c r="L17" i="17" s="1"/>
  <c r="L18" i="17" s="1"/>
  <c r="N15" i="17"/>
  <c r="H8" i="17"/>
  <c r="H10" i="17" s="1"/>
  <c r="G9" i="17"/>
  <c r="G10" i="17" s="1"/>
  <c r="B9" i="17"/>
  <c r="B10" i="17" s="1"/>
  <c r="N7" i="17"/>
  <c r="E9" i="17"/>
  <c r="E10" i="17" s="1"/>
  <c r="L10" i="17"/>
  <c r="J8" i="17"/>
  <c r="J10" i="17" s="1"/>
  <c r="F8" i="17"/>
  <c r="F9" i="17"/>
  <c r="M10" i="17"/>
  <c r="I10" i="17"/>
  <c r="G8" i="15"/>
  <c r="F17" i="17"/>
  <c r="F18" i="17" s="1"/>
  <c r="K17" i="17"/>
  <c r="K18" i="17" s="1"/>
  <c r="I17" i="17"/>
  <c r="I18" i="17" s="1"/>
  <c r="E17" i="17"/>
  <c r="E18" i="17" s="1"/>
  <c r="H17" i="17"/>
  <c r="H18" i="17" s="1"/>
  <c r="J17" i="17"/>
  <c r="J18" i="17" s="1"/>
  <c r="N13" i="17"/>
  <c r="N12" i="17"/>
  <c r="E16" i="8"/>
  <c r="G6" i="8"/>
  <c r="G16" i="8" s="1"/>
  <c r="D10" i="17"/>
  <c r="L21" i="17" l="1"/>
  <c r="M17" i="17"/>
  <c r="M18" i="17" s="1"/>
  <c r="M19" i="17" s="1"/>
  <c r="M20" i="17" s="1"/>
  <c r="C17" i="17"/>
  <c r="C18" i="17" s="1"/>
  <c r="C21" i="17" s="1"/>
  <c r="D17" i="17"/>
  <c r="D18" i="17" s="1"/>
  <c r="D21" i="17" s="1"/>
  <c r="B17" i="17"/>
  <c r="B18" i="17" s="1"/>
  <c r="B19" i="17" s="1"/>
  <c r="B20" i="17" s="1"/>
  <c r="G17" i="17"/>
  <c r="G18" i="17" s="1"/>
  <c r="G21" i="17" s="1"/>
  <c r="F10" i="17"/>
  <c r="F21" i="17" s="1"/>
  <c r="N9" i="17"/>
  <c r="N8" i="17"/>
  <c r="I19" i="17"/>
  <c r="I20" i="17" s="1"/>
  <c r="H19" i="17"/>
  <c r="H20" i="17" s="1"/>
  <c r="N17" i="17"/>
  <c r="N18" i="17" s="1"/>
  <c r="J21" i="17"/>
  <c r="I21" i="17"/>
  <c r="H21" i="17"/>
  <c r="L19" i="17"/>
  <c r="L20" i="17" s="1"/>
  <c r="E21" i="17"/>
  <c r="K19" i="17"/>
  <c r="K20" i="17" s="1"/>
  <c r="E18" i="8"/>
  <c r="G18" i="8" s="1"/>
  <c r="G20" i="8" s="1"/>
  <c r="K21" i="17"/>
  <c r="D19" i="17"/>
  <c r="D20" i="17" s="1"/>
  <c r="E19" i="17"/>
  <c r="E20" i="17" s="1"/>
  <c r="J19" i="17"/>
  <c r="J20" i="17" s="1"/>
  <c r="F19" i="17" l="1"/>
  <c r="F20" i="17" s="1"/>
  <c r="N10" i="17"/>
  <c r="N21" i="17" s="1"/>
  <c r="M21" i="17"/>
  <c r="C19" i="17"/>
  <c r="C20" i="17" s="1"/>
  <c r="G19" i="17"/>
  <c r="G20" i="17" s="1"/>
  <c r="B21" i="17"/>
  <c r="G10" i="9"/>
  <c r="E9" i="18" s="1"/>
  <c r="G8" i="9"/>
  <c r="E11" i="18" s="1"/>
  <c r="G12" i="9"/>
  <c r="E13" i="18" s="1"/>
  <c r="G6" i="9"/>
  <c r="E20" i="8"/>
  <c r="G23" i="8" s="1"/>
  <c r="N19" i="17" l="1"/>
  <c r="E30" i="1" s="1"/>
  <c r="E7" i="18"/>
  <c r="G15" i="18" s="1"/>
  <c r="G31" i="18" s="1"/>
  <c r="G14" i="9"/>
  <c r="N20" i="17" l="1"/>
  <c r="G6" i="15"/>
  <c r="G12" i="15" s="1"/>
  <c r="G18" i="9"/>
  <c r="E28" i="1"/>
  <c r="G4" i="16" l="1"/>
  <c r="G12" i="16" s="1"/>
  <c r="G14" i="16" s="1"/>
  <c r="E26" i="1"/>
  <c r="J30" i="1"/>
  <c r="G23" i="16" l="1"/>
  <c r="O19" i="18"/>
  <c r="Q25" i="18" s="1"/>
  <c r="Q29" i="18" s="1"/>
  <c r="Q31" i="18" s="1"/>
</calcChain>
</file>

<file path=xl/sharedStrings.xml><?xml version="1.0" encoding="utf-8"?>
<sst xmlns="http://schemas.openxmlformats.org/spreadsheetml/2006/main" count="229" uniqueCount="134">
  <si>
    <t xml:space="preserve">فكرة المشروع </t>
  </si>
  <si>
    <t xml:space="preserve">الألات والمعدات </t>
  </si>
  <si>
    <t xml:space="preserve">الموقع </t>
  </si>
  <si>
    <t xml:space="preserve">القوة العاملة </t>
  </si>
  <si>
    <t xml:space="preserve">المواد الخام </t>
  </si>
  <si>
    <t xml:space="preserve">المرافق والتسهيلات </t>
  </si>
  <si>
    <t xml:space="preserve">مدخلات المشروع </t>
  </si>
  <si>
    <t xml:space="preserve">مخرجات المشروع </t>
  </si>
  <si>
    <t xml:space="preserve">خصائص المشروع </t>
  </si>
  <si>
    <t xml:space="preserve">تكلفة الأصول </t>
  </si>
  <si>
    <t xml:space="preserve">راس المال العامل </t>
  </si>
  <si>
    <t xml:space="preserve">مصروفات التأسيس </t>
  </si>
  <si>
    <t>ربح متوقع للسنة الأولى</t>
  </si>
  <si>
    <t xml:space="preserve">اولاً الإيرادات </t>
  </si>
  <si>
    <t>المنتج</t>
  </si>
  <si>
    <t>عدد الوحدات</t>
  </si>
  <si>
    <t xml:space="preserve">الإجمالي الشهري </t>
  </si>
  <si>
    <t xml:space="preserve">الإجمالي السنوي </t>
  </si>
  <si>
    <t xml:space="preserve">الإجمالي </t>
  </si>
  <si>
    <t xml:space="preserve">التدقيق والمراجعة </t>
  </si>
  <si>
    <t>سعر بيع الوحدة</t>
  </si>
  <si>
    <t xml:space="preserve">ثانياً نكاليف المواد الخام </t>
  </si>
  <si>
    <t>سعر كلفة الوحدة</t>
  </si>
  <si>
    <t xml:space="preserve">الإجمالي كلفة شهري </t>
  </si>
  <si>
    <t xml:space="preserve">البند </t>
  </si>
  <si>
    <t xml:space="preserve">الموظفين </t>
  </si>
  <si>
    <t xml:space="preserve">العدد </t>
  </si>
  <si>
    <t xml:space="preserve">الراتب الشهري </t>
  </si>
  <si>
    <t xml:space="preserve">الرواتب شهرية </t>
  </si>
  <si>
    <t xml:space="preserve">الرواتب سنوية </t>
  </si>
  <si>
    <t xml:space="preserve">رابعاً : الإيجارات ( فرع رئيسي ، فروع ) </t>
  </si>
  <si>
    <t xml:space="preserve">الايجار الشهري  </t>
  </si>
  <si>
    <t xml:space="preserve">خامساً : المصاريف الإدارية والعمومية </t>
  </si>
  <si>
    <t xml:space="preserve">البيان </t>
  </si>
  <si>
    <t xml:space="preserve">الكلفة للوحدة </t>
  </si>
  <si>
    <t xml:space="preserve">تكاليف المواد الخام </t>
  </si>
  <si>
    <t xml:space="preserve">تكاليف الرواتب </t>
  </si>
  <si>
    <t xml:space="preserve">تكاليف الإيجارات </t>
  </si>
  <si>
    <t xml:space="preserve">تكاليف المرافق والطاقة والصيانة </t>
  </si>
  <si>
    <t xml:space="preserve">المصاريف الإدارية </t>
  </si>
  <si>
    <t xml:space="preserve">احتياطي 5% من ت تشغيلية </t>
  </si>
  <si>
    <t xml:space="preserve">الايراد الشهري </t>
  </si>
  <si>
    <t xml:space="preserve">اجمالي الايراد السنوي </t>
  </si>
  <si>
    <t xml:space="preserve">ثالثاً : تكاليف الرواتب  والأجور  </t>
  </si>
  <si>
    <t>أساس الاحتساب</t>
  </si>
  <si>
    <t xml:space="preserve">الأصول المتداولة </t>
  </si>
  <si>
    <t xml:space="preserve">النقدية </t>
  </si>
  <si>
    <t xml:space="preserve">المخزون بأنواعة </t>
  </si>
  <si>
    <t xml:space="preserve">المنشأت والمباني </t>
  </si>
  <si>
    <t xml:space="preserve">الأصل </t>
  </si>
  <si>
    <t xml:space="preserve">الكمية </t>
  </si>
  <si>
    <t xml:space="preserve">الكلفة </t>
  </si>
  <si>
    <t xml:space="preserve">نسبة الاهلاك </t>
  </si>
  <si>
    <t xml:space="preserve">الإجمالي السنوي للاهلاك </t>
  </si>
  <si>
    <t xml:space="preserve">المباني والتجهيزات </t>
  </si>
  <si>
    <t xml:space="preserve">الالات والمعدات </t>
  </si>
  <si>
    <t xml:space="preserve">الأثاث المكتبي </t>
  </si>
  <si>
    <t xml:space="preserve">الاهلاك الشهري </t>
  </si>
  <si>
    <t xml:space="preserve">خلاصة الأصول </t>
  </si>
  <si>
    <t xml:space="preserve">تقديري بحسب أسعار السوق </t>
  </si>
  <si>
    <t xml:space="preserve">الأرقام تدخل يدوي </t>
  </si>
  <si>
    <t xml:space="preserve">مصروفات التاسيس </t>
  </si>
  <si>
    <t xml:space="preserve">الأصول الثابته </t>
  </si>
  <si>
    <t xml:space="preserve">مصروفات تأسيس </t>
  </si>
  <si>
    <t xml:space="preserve">رأس المال المستثمر </t>
  </si>
  <si>
    <t xml:space="preserve">تكلفة الاستثمار  </t>
  </si>
  <si>
    <t xml:space="preserve">مساهمة صاحب المشروع </t>
  </si>
  <si>
    <t xml:space="preserve">القسط الشهري </t>
  </si>
  <si>
    <t xml:space="preserve">قيمة القسط بعد إضافة نسبة المرابحة </t>
  </si>
  <si>
    <t xml:space="preserve">الشهر </t>
  </si>
  <si>
    <t xml:space="preserve">الطاقة الإنتاجية </t>
  </si>
  <si>
    <t xml:space="preserve">عمولات مبيعات 1% </t>
  </si>
  <si>
    <t xml:space="preserve">صافي الإيرادات </t>
  </si>
  <si>
    <t xml:space="preserve">تكلفة المواد الخام </t>
  </si>
  <si>
    <t xml:space="preserve">الرواتب والأجور </t>
  </si>
  <si>
    <t xml:space="preserve">الإيجارات </t>
  </si>
  <si>
    <t xml:space="preserve">ثانياً : التكاليف </t>
  </si>
  <si>
    <t xml:space="preserve">اهلاك الأصول </t>
  </si>
  <si>
    <t xml:space="preserve">اجمالي التكاليف </t>
  </si>
  <si>
    <t xml:space="preserve">صافي الربح قبل الضرائب </t>
  </si>
  <si>
    <t xml:space="preserve">هامش صافي الربح </t>
  </si>
  <si>
    <t xml:space="preserve">تكلفة النشاط </t>
  </si>
  <si>
    <t xml:space="preserve">العائد على الاستثمار س 1 </t>
  </si>
  <si>
    <t xml:space="preserve">BY HISHAM MURJAN </t>
  </si>
  <si>
    <t xml:space="preserve">الأصول </t>
  </si>
  <si>
    <t xml:space="preserve">اجمالي فرعي </t>
  </si>
  <si>
    <t xml:space="preserve">اجمالي </t>
  </si>
  <si>
    <t xml:space="preserve">أصول متداولة </t>
  </si>
  <si>
    <t>مجموعة الأصول المتدولة</t>
  </si>
  <si>
    <t xml:space="preserve">أصول ثابته  </t>
  </si>
  <si>
    <t xml:space="preserve">مجموعة الأصول الثابته </t>
  </si>
  <si>
    <t xml:space="preserve">المدينون والعملاء </t>
  </si>
  <si>
    <t xml:space="preserve">مخزن الخامات والبضائع </t>
  </si>
  <si>
    <t xml:space="preserve">أصول متداولة أخرى </t>
  </si>
  <si>
    <t>الأثاث</t>
  </si>
  <si>
    <t xml:space="preserve">مباني ومنشأت </t>
  </si>
  <si>
    <t xml:space="preserve">ارض </t>
  </si>
  <si>
    <t xml:space="preserve">أصول ثابته أخرى </t>
  </si>
  <si>
    <t xml:space="preserve">أصول متدوالة أخرى </t>
  </si>
  <si>
    <t xml:space="preserve">اجمالي الأصول </t>
  </si>
  <si>
    <t xml:space="preserve">الخصوم وحقوق الملكية </t>
  </si>
  <si>
    <t xml:space="preserve">خصوم متداولة </t>
  </si>
  <si>
    <t xml:space="preserve">قروض ودئنون </t>
  </si>
  <si>
    <t>الموردون</t>
  </si>
  <si>
    <t xml:space="preserve">خصوم طويلة الاجل </t>
  </si>
  <si>
    <t xml:space="preserve">راس المال المستثمر </t>
  </si>
  <si>
    <t xml:space="preserve">موردون </t>
  </si>
  <si>
    <t xml:space="preserve">قروض من اشخاص   </t>
  </si>
  <si>
    <t>مجموع الخصوم المتداولة</t>
  </si>
  <si>
    <t xml:space="preserve">قروض طويلة الاجل </t>
  </si>
  <si>
    <t xml:space="preserve">مجموعة الخصوم طويلة الاجل </t>
  </si>
  <si>
    <t xml:space="preserve">خقوق الملكية </t>
  </si>
  <si>
    <t xml:space="preserve">مجموع الخصوم وحقوق الملكية </t>
  </si>
  <si>
    <t xml:space="preserve">اجمالي الخصوم </t>
  </si>
  <si>
    <t xml:space="preserve">ميزانية عمومية افتتاحية </t>
  </si>
  <si>
    <t>اجمالي تكاليف التشغيل</t>
  </si>
  <si>
    <t xml:space="preserve">الإجمالي العام للتكاليف </t>
  </si>
  <si>
    <t xml:space="preserve">سادساً  :مرافق وطاقة </t>
  </si>
  <si>
    <t xml:space="preserve">سابعاُ : خلاصة التكاليف التشغيلية </t>
  </si>
  <si>
    <t xml:space="preserve">الترويج  1% </t>
  </si>
  <si>
    <t xml:space="preserve">إيرادات المبيعات  </t>
  </si>
  <si>
    <t xml:space="preserve">   </t>
  </si>
  <si>
    <t xml:space="preserve">قائمة الدخل السنوية المتوقعة   </t>
  </si>
  <si>
    <t>اسم صاحب المشروع</t>
  </si>
  <si>
    <t>رقم البطاقة الشخصية</t>
  </si>
  <si>
    <t xml:space="preserve">هواتف التواصل </t>
  </si>
  <si>
    <t xml:space="preserve">النسبة تحدد وفقاً لما يراه صاحب المشروع </t>
  </si>
  <si>
    <t>لمن يري</t>
  </si>
  <si>
    <t>الالا</t>
  </si>
  <si>
    <t xml:space="preserve">القروض  </t>
  </si>
  <si>
    <t>نسبة الفائدة للقرض</t>
  </si>
  <si>
    <t>الاللا</t>
  </si>
  <si>
    <t xml:space="preserve">منتج </t>
  </si>
  <si>
    <t xml:space="preserve">سنوي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</si>
</sst>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&quot;ر.ي.‏&quot;_-;\-* #,##0.00\ &quot;ر.ي.‏&quot;_-;_-* &quot;-&quot;??\ &quot;ر.ي.‏&quot;_-;_-@_-"/>
    <numFmt numFmtId="165" formatCode="_-* #,##0\ &quot;ر.ي.‏&quot;_-;\-* #,##0\ &quot;ر.ي.‏&quot;_-;_-* &quot;-&quot;??\ &quot;ر.ي.‏&quot;_-;_-@_-"/>
  </numFmts>
  <fonts count="29" x14ac:knownFonts="1">
    <font>
      <sz val="11"/>
      <color rgb="FF000000"/>
      <name val="Arial"/>
    </font>
    <font>
      <b/>
      <sz val="12"/>
      <color rgb="FF000000"/>
      <name val="Alinma TheSans"/>
    </font>
    <font>
      <sz val="11"/>
      <color rgb="FF000000"/>
      <name val="Hacen Liner Print-out"/>
    </font>
    <font>
      <sz val="11"/>
      <name val="Arial"/>
    </font>
    <font>
      <b/>
      <sz val="11"/>
      <color rgb="FF000000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2"/>
      <name val="Times New Roman"/>
    </font>
    <font>
      <b/>
      <sz val="11"/>
      <name val="Arial"/>
    </font>
    <font>
      <b/>
      <sz val="11"/>
      <name val="Arial"/>
    </font>
    <font>
      <sz val="12"/>
      <name val="Arial"/>
    </font>
    <font>
      <b/>
      <sz val="12"/>
      <name val="Arial"/>
    </font>
    <font>
      <b/>
      <sz val="12"/>
      <color rgb="FF000000"/>
      <name val="Arial"/>
    </font>
    <font>
      <b/>
      <sz val="12"/>
      <name val="Alinma TheSans"/>
    </font>
    <font>
      <sz val="11"/>
      <color rgb="FFFFFF00"/>
      <name val="Arial"/>
    </font>
    <font>
      <sz val="11"/>
      <color rgb="FFFFFFFF"/>
      <name val="Arial"/>
    </font>
    <font>
      <b/>
      <sz val="9"/>
      <color rgb="FF000000"/>
      <name val="Arial"/>
    </font>
    <font>
      <b/>
      <sz val="18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8"/>
      <name val="Arial"/>
    </font>
    <font>
      <b/>
      <sz val="14"/>
      <name val="Arial"/>
    </font>
    <font>
      <b/>
      <sz val="16"/>
      <color rgb="FF000000"/>
      <name val="Arial"/>
    </font>
    <font>
      <sz val="11"/>
      <color rgb="FF000000"/>
      <name val="Alinma TheSans"/>
    </font>
    <font>
      <b/>
      <sz val="12"/>
      <color rgb="FFFF0000"/>
      <name val="Arial"/>
    </font>
    <font>
      <b/>
      <sz val="36"/>
      <color rgb="FF000000"/>
      <name val="Arial"/>
    </font>
    <font>
      <b/>
      <sz val="26"/>
      <color rgb="FF000000"/>
      <name val="Arial"/>
    </font>
    <font>
      <b/>
      <sz val="14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003366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1" fontId="0" fillId="0" borderId="0"/>
  </cellStyleXfs>
  <cellXfs count="221">
    <xf numFmtId="1" fontId="0" fillId="0" borderId="0" xfId="0" applyAlignment="1"/>
    <xf numFmtId="1" fontId="0" fillId="2" borderId="0" xfId="0" applyFill="1" applyAlignment="1"/>
    <xf numFmtId="1" fontId="1" fillId="2" borderId="0" xfId="0" applyFont="1" applyFill="1" applyAlignment="1"/>
    <xf numFmtId="1" fontId="2" fillId="2" borderId="1" xfId="0" applyFont="1" applyFill="1" applyBorder="1" applyAlignment="1"/>
    <xf numFmtId="1" fontId="2" fillId="2" borderId="0" xfId="0" applyFont="1" applyFill="1" applyAlignment="1"/>
    <xf numFmtId="1" fontId="0" fillId="0" borderId="0" xfId="0" applyAlignment="1"/>
    <xf numFmtId="1" fontId="1" fillId="0" borderId="0" xfId="0" applyFont="1" applyAlignment="1"/>
    <xf numFmtId="1" fontId="1" fillId="2" borderId="0" xfId="0" applyFont="1" applyFill="1" applyAlignment="1"/>
    <xf numFmtId="1" fontId="3" fillId="2" borderId="1" xfId="0" applyFont="1" applyFill="1" applyBorder="1" applyAlignment="1" applyProtection="1">
      <alignment horizontal="center" vertical="center"/>
      <protection locked="0"/>
    </xf>
    <xf numFmtId="1" fontId="0" fillId="3" borderId="0" xfId="0" applyFill="1" applyAlignment="1"/>
    <xf numFmtId="10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/>
    <xf numFmtId="1" fontId="5" fillId="2" borderId="0" xfId="0" applyFont="1" applyFill="1" applyAlignment="1">
      <alignment horizontal="center"/>
    </xf>
    <xf numFmtId="1" fontId="1" fillId="2" borderId="0" xfId="0" applyFont="1" applyFill="1" applyAlignment="1">
      <alignment horizontal="center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hidden="1"/>
    </xf>
    <xf numFmtId="1" fontId="7" fillId="2" borderId="0" xfId="0" applyFont="1" applyFill="1" applyAlignment="1" applyProtection="1">
      <alignment horizontal="center" vertical="center" wrapText="1"/>
      <protection hidden="1"/>
    </xf>
    <xf numFmtId="1" fontId="7" fillId="4" borderId="2" xfId="0" applyFont="1" applyFill="1" applyBorder="1" applyAlignment="1" applyProtection="1">
      <alignment horizontal="center" vertical="center" wrapText="1"/>
      <protection hidden="1"/>
    </xf>
    <xf numFmtId="1" fontId="0" fillId="2" borderId="0" xfId="0" applyFill="1" applyAlignment="1" applyProtection="1">
      <protection hidden="1"/>
    </xf>
    <xf numFmtId="1" fontId="8" fillId="4" borderId="2" xfId="0" applyFont="1" applyFill="1" applyBorder="1" applyAlignment="1" applyProtection="1">
      <protection hidden="1"/>
    </xf>
    <xf numFmtId="165" fontId="3" fillId="2" borderId="0" xfId="0" applyNumberFormat="1" applyFont="1" applyFill="1" applyAlignment="1" applyProtection="1">
      <alignment horizontal="center"/>
      <protection hidden="1"/>
    </xf>
    <xf numFmtId="165" fontId="6" fillId="2" borderId="0" xfId="0" applyNumberFormat="1" applyFont="1" applyFill="1" applyAlignment="1" applyProtection="1">
      <alignment horizontal="center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165" fontId="0" fillId="4" borderId="1" xfId="0" applyNumberForma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 vertical="center"/>
      <protection hidden="1"/>
    </xf>
    <xf numFmtId="165" fontId="6" fillId="4" borderId="2" xfId="0" applyNumberFormat="1" applyFont="1" applyFill="1" applyBorder="1" applyAlignment="1" applyProtection="1">
      <alignment horizontal="center"/>
      <protection hidden="1"/>
    </xf>
    <xf numFmtId="165" fontId="0" fillId="4" borderId="2" xfId="0" applyNumberFormat="1" applyFill="1" applyBorder="1" applyAlignment="1" applyProtection="1">
      <alignment horizontal="center"/>
      <protection hidden="1"/>
    </xf>
    <xf numFmtId="1" fontId="0" fillId="2" borderId="0" xfId="0" applyFill="1" applyAlignment="1" applyProtection="1">
      <protection hidden="1"/>
    </xf>
    <xf numFmtId="1" fontId="0" fillId="2" borderId="0" xfId="0" applyFill="1" applyAlignment="1"/>
    <xf numFmtId="1" fontId="0" fillId="2" borderId="0" xfId="0" applyFill="1" applyAlignment="1"/>
    <xf numFmtId="1" fontId="0" fillId="2" borderId="0" xfId="0" applyFill="1" applyAlignment="1"/>
    <xf numFmtId="1" fontId="0" fillId="0" borderId="0" xfId="0" applyAlignment="1"/>
    <xf numFmtId="1" fontId="0" fillId="0" borderId="0" xfId="0" applyAlignment="1"/>
    <xf numFmtId="1" fontId="1" fillId="2" borderId="0" xfId="0" applyFont="1" applyFill="1" applyAlignment="1"/>
    <xf numFmtId="1" fontId="1" fillId="2" borderId="0" xfId="0" applyFont="1" applyFill="1" applyAlignment="1"/>
    <xf numFmtId="1" fontId="1" fillId="0" borderId="0" xfId="0" applyFont="1" applyAlignment="1"/>
    <xf numFmtId="1" fontId="7" fillId="2" borderId="0" xfId="0" applyFont="1" applyFill="1" applyAlignment="1">
      <alignment horizontal="right"/>
    </xf>
    <xf numFmtId="1" fontId="7" fillId="2" borderId="0" xfId="0" applyFont="1" applyFill="1" applyAlignment="1">
      <alignment horizontal="right"/>
    </xf>
    <xf numFmtId="1" fontId="10" fillId="2" borderId="0" xfId="0" applyFont="1" applyFill="1" applyAlignment="1"/>
    <xf numFmtId="1" fontId="7" fillId="2" borderId="0" xfId="0" applyFont="1" applyFill="1" applyAlignment="1">
      <alignment horizontal="center" vertical="center"/>
    </xf>
    <xf numFmtId="1" fontId="7" fillId="2" borderId="2" xfId="0" applyFont="1" applyFill="1" applyBorder="1" applyAlignment="1">
      <alignment horizontal="center" vertical="center" wrapText="1"/>
    </xf>
    <xf numFmtId="1" fontId="7" fillId="2" borderId="0" xfId="0" applyFont="1" applyFill="1" applyAlignment="1">
      <alignment horizontal="center" vertical="center" wrapText="1"/>
    </xf>
    <xf numFmtId="1" fontId="7" fillId="2" borderId="2" xfId="0" applyFont="1" applyFill="1" applyBorder="1" applyAlignment="1">
      <alignment horizontal="center" vertical="center" wrapText="1"/>
    </xf>
    <xf numFmtId="1" fontId="0" fillId="2" borderId="0" xfId="0" applyFill="1" applyAlignment="1"/>
    <xf numFmtId="1" fontId="7" fillId="2" borderId="0" xfId="0" applyFont="1" applyFill="1" applyAlignment="1">
      <alignment horizontal="center" vertical="center" wrapText="1"/>
    </xf>
    <xf numFmtId="1" fontId="10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horizontal="center" vertical="center"/>
    </xf>
    <xf numFmtId="1" fontId="3" fillId="2" borderId="0" xfId="0" applyFont="1" applyFill="1" applyAlignment="1">
      <alignment horizontal="center" vertical="center"/>
    </xf>
    <xf numFmtId="1" fontId="3" fillId="2" borderId="0" xfId="0" applyFont="1" applyFill="1" applyAlignment="1">
      <alignment horizontal="center"/>
    </xf>
    <xf numFmtId="1" fontId="10" fillId="2" borderId="0" xfId="0" applyFont="1" applyFill="1" applyAlignment="1">
      <alignment vertical="center"/>
    </xf>
    <xf numFmtId="1" fontId="11" fillId="2" borderId="0" xfId="0" applyFont="1" applyFill="1" applyAlignment="1">
      <alignment vertical="center"/>
    </xf>
    <xf numFmtId="1" fontId="9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" fontId="0" fillId="2" borderId="2" xfId="0" applyFill="1" applyBorder="1" applyAlignment="1"/>
    <xf numFmtId="1" fontId="0" fillId="2" borderId="2" xfId="0" applyFill="1" applyBorder="1" applyAlignment="1"/>
    <xf numFmtId="1" fontId="6" fillId="2" borderId="0" xfId="0" applyFont="1" applyFill="1" applyAlignment="1" applyProtection="1">
      <alignment horizontal="center"/>
      <protection locked="0"/>
    </xf>
    <xf numFmtId="1" fontId="0" fillId="2" borderId="0" xfId="0" applyFill="1" applyAlignment="1" applyProtection="1">
      <protection hidden="1"/>
    </xf>
    <xf numFmtId="1" fontId="0" fillId="0" borderId="0" xfId="0" applyAlignment="1" applyProtection="1">
      <protection hidden="1"/>
    </xf>
    <xf numFmtId="1" fontId="0" fillId="0" borderId="0" xfId="0" applyAlignment="1" applyProtection="1">
      <protection hidden="1"/>
    </xf>
    <xf numFmtId="1" fontId="1" fillId="2" borderId="0" xfId="0" applyFont="1" applyFill="1" applyAlignment="1" applyProtection="1">
      <protection hidden="1"/>
    </xf>
    <xf numFmtId="1" fontId="1" fillId="2" borderId="0" xfId="0" applyFont="1" applyFill="1" applyAlignment="1" applyProtection="1">
      <protection hidden="1"/>
    </xf>
    <xf numFmtId="1" fontId="1" fillId="0" borderId="0" xfId="0" applyFont="1" applyAlignment="1" applyProtection="1">
      <protection hidden="1"/>
    </xf>
    <xf numFmtId="1" fontId="7" fillId="2" borderId="0" xfId="0" applyFont="1" applyFill="1" applyAlignment="1" applyProtection="1">
      <alignment horizontal="right"/>
      <protection hidden="1"/>
    </xf>
    <xf numFmtId="1" fontId="10" fillId="2" borderId="0" xfId="0" applyFont="1" applyFill="1" applyAlignment="1" applyProtection="1">
      <protection hidden="1"/>
    </xf>
    <xf numFmtId="1" fontId="7" fillId="2" borderId="0" xfId="0" applyFont="1" applyFill="1" applyAlignment="1" applyProtection="1">
      <alignment horizontal="center" vertical="center"/>
      <protection hidden="1"/>
    </xf>
    <xf numFmtId="1" fontId="7" fillId="2" borderId="2" xfId="0" applyFont="1" applyFill="1" applyBorder="1" applyAlignment="1" applyProtection="1">
      <alignment horizontal="center" vertical="center" wrapText="1"/>
      <protection hidden="1"/>
    </xf>
    <xf numFmtId="1" fontId="12" fillId="4" borderId="2" xfId="0" applyFont="1" applyFill="1" applyBorder="1" applyAlignment="1" applyProtection="1">
      <alignment horizontal="center"/>
      <protection hidden="1"/>
    </xf>
    <xf numFmtId="1" fontId="10" fillId="2" borderId="0" xfId="0" applyFont="1" applyFill="1" applyAlignment="1" applyProtection="1">
      <alignment vertical="center" wrapText="1"/>
      <protection hidden="1"/>
    </xf>
    <xf numFmtId="1" fontId="3" fillId="2" borderId="0" xfId="0" applyFont="1" applyFill="1" applyAlignment="1" applyProtection="1">
      <alignment horizontal="center"/>
      <protection hidden="1"/>
    </xf>
    <xf numFmtId="1" fontId="10" fillId="2" borderId="0" xfId="0" applyFont="1" applyFill="1" applyAlignment="1" applyProtection="1">
      <alignment vertical="center"/>
      <protection hidden="1"/>
    </xf>
    <xf numFmtId="165" fontId="0" fillId="2" borderId="0" xfId="0" applyNumberFormat="1" applyFill="1" applyAlignment="1" applyProtection="1">
      <protection hidden="1"/>
    </xf>
    <xf numFmtId="164" fontId="0" fillId="2" borderId="0" xfId="0" applyNumberFormat="1" applyFill="1" applyAlignment="1" applyProtection="1">
      <protection hidden="1"/>
    </xf>
    <xf numFmtId="1" fontId="11" fillId="2" borderId="0" xfId="0" applyFont="1" applyFill="1" applyAlignment="1" applyProtection="1">
      <alignment vertical="center"/>
      <protection hidden="1"/>
    </xf>
    <xf numFmtId="1" fontId="6" fillId="2" borderId="0" xfId="0" applyFont="1" applyFill="1" applyAlignment="1" applyProtection="1">
      <alignment horizontal="center"/>
      <protection hidden="1"/>
    </xf>
    <xf numFmtId="165" fontId="4" fillId="4" borderId="2" xfId="0" applyNumberFormat="1" applyFont="1" applyFill="1" applyBorder="1" applyAlignment="1" applyProtection="1">
      <alignment horizontal="center"/>
      <protection hidden="1"/>
    </xf>
    <xf numFmtId="1" fontId="0" fillId="2" borderId="2" xfId="0" applyFill="1" applyBorder="1" applyAlignment="1" applyProtection="1">
      <protection hidden="1"/>
    </xf>
    <xf numFmtId="1" fontId="0" fillId="2" borderId="2" xfId="0" applyFill="1" applyBorder="1" applyAlignme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1" fontId="13" fillId="4" borderId="3" xfId="0" applyFont="1" applyFill="1" applyBorder="1" applyAlignment="1" applyProtection="1">
      <alignment vertical="center"/>
      <protection hidden="1"/>
    </xf>
    <xf numFmtId="1" fontId="13" fillId="4" borderId="4" xfId="0" applyFont="1" applyFill="1" applyBorder="1" applyAlignment="1" applyProtection="1">
      <alignment vertical="center"/>
      <protection hidden="1"/>
    </xf>
    <xf numFmtId="1" fontId="13" fillId="4" borderId="5" xfId="0" applyFont="1" applyFill="1" applyBorder="1" applyAlignment="1" applyProtection="1">
      <alignment vertical="center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65" fontId="4" fillId="2" borderId="0" xfId="0" applyNumberFormat="1" applyFont="1" applyFill="1" applyAlignment="1" applyProtection="1">
      <alignment horizontal="center"/>
      <protection hidden="1"/>
    </xf>
    <xf numFmtId="2" fontId="14" fillId="2" borderId="1" xfId="0" applyNumberFormat="1" applyFont="1" applyFill="1" applyBorder="1" applyAlignment="1" applyProtection="1">
      <protection hidden="1"/>
    </xf>
    <xf numFmtId="165" fontId="4" fillId="2" borderId="1" xfId="0" applyNumberFormat="1" applyFont="1" applyFill="1" applyBorder="1" applyAlignment="1" applyProtection="1">
      <alignment horizontal="center"/>
      <protection hidden="1"/>
    </xf>
    <xf numFmtId="10" fontId="3" fillId="4" borderId="1" xfId="0" applyNumberFormat="1" applyFont="1" applyFill="1" applyBorder="1" applyAlignment="1" applyProtection="1">
      <alignment horizontal="center" vertical="center"/>
      <protection hidden="1"/>
    </xf>
    <xf numFmtId="1" fontId="15" fillId="2" borderId="2" xfId="0" applyFont="1" applyFill="1" applyBorder="1" applyAlignment="1" applyProtection="1">
      <protection hidden="1"/>
    </xf>
    <xf numFmtId="1" fontId="12" fillId="4" borderId="5" xfId="0" applyFont="1" applyFill="1" applyBorder="1" applyAlignment="1" applyProtection="1">
      <alignment horizontal="center"/>
      <protection hidden="1"/>
    </xf>
    <xf numFmtId="1" fontId="7" fillId="0" borderId="0" xfId="0" applyFont="1" applyAlignment="1" applyProtection="1">
      <alignment horizontal="center" vertical="center" wrapText="1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10" fontId="3" fillId="4" borderId="2" xfId="0" applyNumberFormat="1" applyFont="1" applyFill="1" applyBorder="1" applyAlignment="1" applyProtection="1">
      <alignment horizontal="center" vertical="center"/>
      <protection hidden="1"/>
    </xf>
    <xf numFmtId="1" fontId="15" fillId="2" borderId="2" xfId="0" applyFont="1" applyFill="1" applyBorder="1" applyAlignment="1" applyProtection="1">
      <protection hidden="1"/>
    </xf>
    <xf numFmtId="10" fontId="8" fillId="4" borderId="2" xfId="0" applyNumberFormat="1" applyFont="1" applyFill="1" applyBorder="1" applyAlignment="1" applyProtection="1">
      <alignment horizontal="center" vertical="center"/>
      <protection hidden="1"/>
    </xf>
    <xf numFmtId="164" fontId="3" fillId="4" borderId="1" xfId="0" applyNumberFormat="1" applyFont="1" applyFill="1" applyBorder="1" applyAlignment="1" applyProtection="1">
      <alignment horizontal="center" vertical="center"/>
      <protection hidden="1"/>
    </xf>
    <xf numFmtId="165" fontId="3" fillId="4" borderId="1" xfId="0" applyNumberFormat="1" applyFont="1" applyFill="1" applyBorder="1" applyAlignment="1" applyProtection="1">
      <alignment horizontal="center" vertical="center"/>
      <protection hidden="1"/>
    </xf>
    <xf numFmtId="165" fontId="8" fillId="4" borderId="2" xfId="0" applyNumberFormat="1" applyFont="1" applyFill="1" applyBorder="1" applyAlignment="1" applyProtection="1">
      <alignment horizontal="center" vertical="center"/>
      <protection hidden="1"/>
    </xf>
    <xf numFmtId="165" fontId="12" fillId="4" borderId="2" xfId="0" applyNumberFormat="1" applyFont="1" applyFill="1" applyBorder="1" applyAlignment="1" applyProtection="1">
      <alignment horizontal="center"/>
      <protection hidden="1"/>
    </xf>
    <xf numFmtId="1" fontId="0" fillId="2" borderId="0" xfId="0" applyFill="1" applyAlignment="1" applyProtection="1">
      <protection hidden="1"/>
    </xf>
    <xf numFmtId="165" fontId="0" fillId="2" borderId="0" xfId="0" applyNumberFormat="1" applyFill="1" applyAlignment="1" applyProtection="1">
      <protection hidden="1"/>
    </xf>
    <xf numFmtId="164" fontId="0" fillId="0" borderId="0" xfId="0" applyNumberFormat="1" applyAlignment="1" applyProtection="1">
      <protection hidden="1"/>
    </xf>
    <xf numFmtId="1" fontId="4" fillId="0" borderId="1" xfId="0" applyFont="1" applyBorder="1" applyAlignment="1" applyProtection="1">
      <protection hidden="1"/>
    </xf>
    <xf numFmtId="1" fontId="16" fillId="0" borderId="1" xfId="0" applyFont="1" applyBorder="1" applyAlignment="1" applyProtection="1">
      <alignment horizontal="center" vertical="center"/>
      <protection hidden="1"/>
    </xf>
    <xf numFmtId="1" fontId="17" fillId="2" borderId="6" xfId="0" applyFont="1" applyFill="1" applyBorder="1" applyAlignment="1" applyProtection="1">
      <protection hidden="1"/>
    </xf>
    <xf numFmtId="1" fontId="17" fillId="2" borderId="7" xfId="0" applyFont="1" applyFill="1" applyBorder="1" applyAlignment="1" applyProtection="1">
      <protection hidden="1"/>
    </xf>
    <xf numFmtId="1" fontId="17" fillId="2" borderId="8" xfId="0" applyFont="1" applyFill="1" applyBorder="1" applyAlignment="1" applyProtection="1">
      <protection hidden="1"/>
    </xf>
    <xf numFmtId="1" fontId="4" fillId="4" borderId="1" xfId="0" applyFont="1" applyFill="1" applyBorder="1" applyAlignment="1" applyProtection="1">
      <protection hidden="1"/>
    </xf>
    <xf numFmtId="165" fontId="18" fillId="4" borderId="1" xfId="0" applyNumberFormat="1" applyFont="1" applyFill="1" applyBorder="1" applyAlignment="1" applyProtection="1">
      <alignment horizontal="center" vertical="center"/>
      <protection hidden="1"/>
    </xf>
    <xf numFmtId="165" fontId="19" fillId="5" borderId="1" xfId="0" applyNumberFormat="1" applyFont="1" applyFill="1" applyBorder="1" applyAlignment="1" applyProtection="1">
      <protection hidden="1"/>
    </xf>
    <xf numFmtId="1" fontId="0" fillId="0" borderId="1" xfId="0" applyBorder="1" applyAlignment="1" applyProtection="1">
      <protection hidden="1"/>
    </xf>
    <xf numFmtId="165" fontId="20" fillId="0" borderId="1" xfId="0" applyNumberFormat="1" applyFont="1" applyBorder="1" applyAlignment="1" applyProtection="1">
      <alignment horizontal="center" vertical="center"/>
      <protection hidden="1"/>
    </xf>
    <xf numFmtId="165" fontId="20" fillId="4" borderId="1" xfId="0" applyNumberFormat="1" applyFont="1" applyFill="1" applyBorder="1" applyAlignment="1" applyProtection="1">
      <protection hidden="1"/>
    </xf>
    <xf numFmtId="1" fontId="4" fillId="4" borderId="9" xfId="0" applyFont="1" applyFill="1" applyBorder="1" applyAlignment="1" applyProtection="1">
      <protection hidden="1"/>
    </xf>
    <xf numFmtId="165" fontId="18" fillId="4" borderId="9" xfId="0" applyNumberFormat="1" applyFont="1" applyFill="1" applyBorder="1" applyAlignment="1" applyProtection="1">
      <protection hidden="1"/>
    </xf>
    <xf numFmtId="165" fontId="5" fillId="5" borderId="1" xfId="0" applyNumberFormat="1" applyFont="1" applyFill="1" applyBorder="1" applyAlignment="1" applyProtection="1">
      <protection hidden="1"/>
    </xf>
    <xf numFmtId="1" fontId="21" fillId="2" borderId="6" xfId="0" applyFont="1" applyFill="1" applyBorder="1" applyAlignment="1" applyProtection="1">
      <protection hidden="1"/>
    </xf>
    <xf numFmtId="1" fontId="21" fillId="2" borderId="7" xfId="0" applyFont="1" applyFill="1" applyBorder="1" applyAlignment="1" applyProtection="1">
      <protection hidden="1"/>
    </xf>
    <xf numFmtId="1" fontId="21" fillId="2" borderId="8" xfId="0" applyFont="1" applyFill="1" applyBorder="1" applyAlignment="1" applyProtection="1">
      <protection hidden="1"/>
    </xf>
    <xf numFmtId="1" fontId="21" fillId="2" borderId="0" xfId="0" applyFont="1" applyFill="1" applyAlignment="1" applyProtection="1">
      <protection hidden="1"/>
    </xf>
    <xf numFmtId="1" fontId="0" fillId="0" borderId="10" xfId="0" applyBorder="1" applyAlignment="1" applyProtection="1">
      <protection hidden="1"/>
    </xf>
    <xf numFmtId="165" fontId="20" fillId="0" borderId="10" xfId="0" applyNumberFormat="1" applyFont="1" applyBorder="1" applyAlignment="1" applyProtection="1">
      <protection hidden="1"/>
    </xf>
    <xf numFmtId="165" fontId="20" fillId="4" borderId="10" xfId="0" applyNumberFormat="1" applyFont="1" applyFill="1" applyBorder="1" applyAlignment="1" applyProtection="1">
      <protection hidden="1"/>
    </xf>
    <xf numFmtId="165" fontId="20" fillId="0" borderId="1" xfId="0" applyNumberFormat="1" applyFont="1" applyBorder="1" applyAlignment="1" applyProtection="1">
      <protection hidden="1"/>
    </xf>
    <xf numFmtId="165" fontId="20" fillId="4" borderId="1" xfId="0" applyNumberFormat="1" applyFont="1" applyFill="1" applyBorder="1" applyAlignment="1" applyProtection="1">
      <protection hidden="1"/>
    </xf>
    <xf numFmtId="165" fontId="16" fillId="4" borderId="1" xfId="0" applyNumberFormat="1" applyFont="1" applyFill="1" applyBorder="1" applyAlignment="1" applyProtection="1">
      <protection hidden="1"/>
    </xf>
    <xf numFmtId="1" fontId="5" fillId="6" borderId="1" xfId="0" applyFont="1" applyFill="1" applyBorder="1" applyAlignment="1" applyProtection="1">
      <protection hidden="1"/>
    </xf>
    <xf numFmtId="165" fontId="5" fillId="6" borderId="1" xfId="0" applyNumberFormat="1" applyFont="1" applyFill="1" applyBorder="1" applyAlignment="1" applyProtection="1">
      <protection hidden="1"/>
    </xf>
    <xf numFmtId="1" fontId="0" fillId="2" borderId="1" xfId="0" applyFill="1" applyBorder="1" applyAlignment="1" applyProtection="1">
      <protection hidden="1"/>
    </xf>
    <xf numFmtId="10" fontId="20" fillId="2" borderId="1" xfId="0" applyNumberFormat="1" applyFont="1" applyFill="1" applyBorder="1" applyAlignment="1" applyProtection="1">
      <alignment horizontal="center"/>
      <protection hidden="1"/>
    </xf>
    <xf numFmtId="1" fontId="22" fillId="2" borderId="11" xfId="0" applyFont="1" applyFill="1" applyBorder="1" applyAlignment="1" applyProtection="1">
      <protection hidden="1"/>
    </xf>
    <xf numFmtId="1" fontId="0" fillId="2" borderId="7" xfId="0" applyFill="1" applyBorder="1" applyAlignment="1" applyProtection="1">
      <protection hidden="1"/>
    </xf>
    <xf numFmtId="1" fontId="4" fillId="2" borderId="7" xfId="0" applyFont="1" applyFill="1" applyBorder="1" applyAlignment="1" applyProtection="1">
      <alignment horizontal="center" vertical="center"/>
      <protection hidden="1"/>
    </xf>
    <xf numFmtId="1" fontId="4" fillId="2" borderId="8" xfId="0" applyFont="1" applyFill="1" applyBorder="1" applyAlignment="1" applyProtection="1">
      <alignment horizontal="center" vertical="center"/>
      <protection hidden="1"/>
    </xf>
    <xf numFmtId="1" fontId="0" fillId="7" borderId="0" xfId="0" applyFill="1" applyAlignment="1" applyProtection="1">
      <protection hidden="1"/>
    </xf>
    <xf numFmtId="165" fontId="0" fillId="2" borderId="1" xfId="0" applyNumberFormat="1" applyFill="1" applyBorder="1" applyAlignment="1" applyProtection="1">
      <protection hidden="1"/>
    </xf>
    <xf numFmtId="164" fontId="0" fillId="2" borderId="1" xfId="0" applyNumberFormat="1" applyFill="1" applyBorder="1" applyAlignment="1" applyProtection="1">
      <protection hidden="1"/>
    </xf>
    <xf numFmtId="1" fontId="0" fillId="2" borderId="0" xfId="0" applyFill="1" applyAlignment="1" applyProtection="1">
      <alignment horizontal="center"/>
      <protection hidden="1"/>
    </xf>
    <xf numFmtId="165" fontId="4" fillId="2" borderId="2" xfId="0" applyNumberFormat="1" applyFont="1" applyFill="1" applyBorder="1" applyAlignment="1" applyProtection="1">
      <protection hidden="1"/>
    </xf>
    <xf numFmtId="165" fontId="0" fillId="2" borderId="0" xfId="0" applyNumberFormat="1" applyFill="1" applyAlignment="1" applyProtection="1">
      <protection hidden="1"/>
    </xf>
    <xf numFmtId="165" fontId="0" fillId="2" borderId="1" xfId="0" applyNumberFormat="1" applyFill="1" applyBorder="1" applyAlignment="1" applyProtection="1">
      <protection hidden="1"/>
    </xf>
    <xf numFmtId="165" fontId="4" fillId="2" borderId="2" xfId="0" applyNumberFormat="1" applyFont="1" applyFill="1" applyBorder="1" applyAlignment="1" applyProtection="1">
      <protection hidden="1"/>
    </xf>
    <xf numFmtId="165" fontId="23" fillId="2" borderId="2" xfId="0" applyNumberFormat="1" applyFont="1" applyFill="1" applyBorder="1" applyAlignment="1" applyProtection="1">
      <protection hidden="1"/>
    </xf>
    <xf numFmtId="1" fontId="24" fillId="2" borderId="6" xfId="0" applyFont="1" applyFill="1" applyBorder="1" applyAlignment="1" applyProtection="1">
      <alignment horizontal="center"/>
      <protection locked="0"/>
    </xf>
    <xf numFmtId="1" fontId="24" fillId="2" borderId="7" xfId="0" applyFont="1" applyFill="1" applyBorder="1" applyAlignment="1" applyProtection="1">
      <alignment horizontal="center"/>
      <protection locked="0"/>
    </xf>
    <xf numFmtId="1" fontId="24" fillId="2" borderId="8" xfId="0" applyFont="1" applyFill="1" applyBorder="1" applyAlignment="1" applyProtection="1">
      <alignment horizontal="center"/>
      <protection locked="0"/>
    </xf>
    <xf numFmtId="1" fontId="1" fillId="2" borderId="3" xfId="0" applyFont="1" applyFill="1" applyBorder="1" applyAlignment="1">
      <alignment horizontal="center"/>
    </xf>
    <xf numFmtId="1" fontId="1" fillId="2" borderId="5" xfId="0" applyFont="1" applyFill="1" applyBorder="1" applyAlignment="1">
      <alignment horizontal="center"/>
    </xf>
    <xf numFmtId="1" fontId="0" fillId="2" borderId="6" xfId="0" applyFill="1" applyBorder="1" applyAlignment="1" applyProtection="1">
      <alignment horizontal="center"/>
      <protection locked="0"/>
    </xf>
    <xf numFmtId="1" fontId="0" fillId="2" borderId="7" xfId="0" applyFill="1" applyBorder="1" applyAlignment="1" applyProtection="1">
      <alignment horizontal="center"/>
      <protection locked="0"/>
    </xf>
    <xf numFmtId="1" fontId="0" fillId="2" borderId="8" xfId="0" applyFill="1" applyBorder="1" applyAlignment="1" applyProtection="1">
      <alignment horizontal="center"/>
      <protection locked="0"/>
    </xf>
    <xf numFmtId="1" fontId="4" fillId="4" borderId="6" xfId="0" applyFont="1" applyFill="1" applyBorder="1" applyAlignment="1">
      <alignment horizontal="center"/>
    </xf>
    <xf numFmtId="1" fontId="4" fillId="4" borderId="8" xfId="0" applyFont="1" applyFill="1" applyBorder="1" applyAlignment="1">
      <alignment horizontal="center"/>
    </xf>
    <xf numFmtId="1" fontId="5" fillId="2" borderId="0" xfId="0" applyFont="1" applyFill="1" applyAlignment="1">
      <alignment horizontal="center"/>
    </xf>
    <xf numFmtId="1" fontId="10" fillId="2" borderId="6" xfId="0" applyFont="1" applyFill="1" applyBorder="1" applyAlignment="1" applyProtection="1">
      <alignment horizontal="center" vertical="center"/>
      <protection locked="0"/>
    </xf>
    <xf numFmtId="1" fontId="10" fillId="2" borderId="8" xfId="0" applyFont="1" applyFill="1" applyBorder="1" applyAlignment="1" applyProtection="1">
      <alignment horizontal="center" vertical="center"/>
      <protection locked="0"/>
    </xf>
    <xf numFmtId="1" fontId="13" fillId="4" borderId="3" xfId="0" applyFont="1" applyFill="1" applyBorder="1" applyAlignment="1">
      <alignment horizontal="center" vertical="center"/>
    </xf>
    <xf numFmtId="1" fontId="13" fillId="4" borderId="4" xfId="0" applyFont="1" applyFill="1" applyBorder="1" applyAlignment="1">
      <alignment horizontal="center" vertical="center"/>
    </xf>
    <xf numFmtId="1" fontId="13" fillId="4" borderId="5" xfId="0" applyFont="1" applyFill="1" applyBorder="1" applyAlignment="1">
      <alignment horizontal="center" vertical="center"/>
    </xf>
    <xf numFmtId="1" fontId="1" fillId="4" borderId="3" xfId="0" applyFont="1" applyFill="1" applyBorder="1" applyAlignment="1">
      <alignment horizontal="center"/>
    </xf>
    <xf numFmtId="1" fontId="1" fillId="4" borderId="4" xfId="0" applyFont="1" applyFill="1" applyBorder="1" applyAlignment="1">
      <alignment horizontal="center"/>
    </xf>
    <xf numFmtId="1" fontId="1" fillId="4" borderId="5" xfId="0" applyFont="1" applyFill="1" applyBorder="1" applyAlignment="1">
      <alignment horizontal="center"/>
    </xf>
    <xf numFmtId="1" fontId="7" fillId="2" borderId="3" xfId="0" applyFont="1" applyFill="1" applyBorder="1" applyAlignment="1">
      <alignment horizontal="center" vertical="center"/>
    </xf>
    <xf numFmtId="1" fontId="7" fillId="2" borderId="5" xfId="0" applyFont="1" applyFill="1" applyBorder="1" applyAlignment="1">
      <alignment horizontal="center" vertical="center"/>
    </xf>
    <xf numFmtId="1" fontId="10" fillId="2" borderId="6" xfId="0" applyFont="1" applyFill="1" applyBorder="1" applyAlignment="1" applyProtection="1">
      <alignment horizontal="center" vertical="center" wrapText="1"/>
      <protection locked="0"/>
    </xf>
    <xf numFmtId="1" fontId="10" fillId="2" borderId="8" xfId="0" applyFont="1" applyFill="1" applyBorder="1" applyAlignment="1" applyProtection="1">
      <alignment horizontal="center" vertical="center" wrapText="1"/>
      <protection locked="0"/>
    </xf>
    <xf numFmtId="1" fontId="13" fillId="4" borderId="3" xfId="0" applyFont="1" applyFill="1" applyBorder="1" applyAlignment="1" applyProtection="1">
      <alignment horizontal="center" vertical="center"/>
      <protection hidden="1"/>
    </xf>
    <xf numFmtId="1" fontId="13" fillId="4" borderId="4" xfId="0" applyFont="1" applyFill="1" applyBorder="1" applyAlignment="1" applyProtection="1">
      <alignment horizontal="center" vertical="center"/>
      <protection hidden="1"/>
    </xf>
    <xf numFmtId="1" fontId="13" fillId="4" borderId="5" xfId="0" applyFont="1" applyFill="1" applyBorder="1" applyAlignment="1" applyProtection="1">
      <alignment horizontal="center" vertical="center"/>
      <protection hidden="1"/>
    </xf>
    <xf numFmtId="1" fontId="7" fillId="2" borderId="3" xfId="0" applyFont="1" applyFill="1" applyBorder="1" applyAlignment="1" applyProtection="1">
      <alignment horizontal="center" vertical="center"/>
      <protection hidden="1"/>
    </xf>
    <xf numFmtId="1" fontId="7" fillId="2" borderId="5" xfId="0" applyFont="1" applyFill="1" applyBorder="1" applyAlignment="1" applyProtection="1">
      <alignment horizontal="center" vertical="center"/>
      <protection hidden="1"/>
    </xf>
    <xf numFmtId="1" fontId="1" fillId="4" borderId="3" xfId="0" applyFont="1" applyFill="1" applyBorder="1" applyAlignment="1" applyProtection="1">
      <alignment horizontal="center"/>
      <protection hidden="1"/>
    </xf>
    <xf numFmtId="1" fontId="1" fillId="4" borderId="4" xfId="0" applyFont="1" applyFill="1" applyBorder="1" applyAlignment="1" applyProtection="1">
      <alignment horizontal="center"/>
      <protection hidden="1"/>
    </xf>
    <xf numFmtId="1" fontId="1" fillId="4" borderId="5" xfId="0" applyFont="1" applyFill="1" applyBorder="1" applyAlignment="1" applyProtection="1">
      <alignment horizontal="center"/>
      <protection hidden="1"/>
    </xf>
    <xf numFmtId="1" fontId="5" fillId="2" borderId="0" xfId="0" applyFont="1" applyFill="1" applyAlignment="1" applyProtection="1">
      <alignment horizontal="center"/>
      <protection hidden="1"/>
    </xf>
    <xf numFmtId="1" fontId="10" fillId="2" borderId="6" xfId="0" applyFont="1" applyFill="1" applyBorder="1" applyAlignment="1" applyProtection="1">
      <alignment horizontal="center" vertical="center"/>
      <protection hidden="1"/>
    </xf>
    <xf numFmtId="1" fontId="10" fillId="2" borderId="8" xfId="0" applyFont="1" applyFill="1" applyBorder="1" applyAlignment="1" applyProtection="1">
      <alignment horizontal="center" vertical="center"/>
      <protection hidden="1"/>
    </xf>
    <xf numFmtId="1" fontId="10" fillId="2" borderId="6" xfId="0" applyFont="1" applyFill="1" applyBorder="1" applyAlignment="1" applyProtection="1">
      <alignment horizontal="center" vertical="center" wrapText="1"/>
      <protection hidden="1"/>
    </xf>
    <xf numFmtId="1" fontId="10" fillId="2" borderId="8" xfId="0" applyFont="1" applyFill="1" applyBorder="1" applyAlignment="1" applyProtection="1">
      <alignment horizontal="center" vertical="center" wrapText="1"/>
      <protection hidden="1"/>
    </xf>
    <xf numFmtId="1" fontId="25" fillId="2" borderId="6" xfId="0" applyFont="1" applyFill="1" applyBorder="1" applyAlignment="1" applyProtection="1">
      <alignment horizontal="center" vertical="center"/>
      <protection hidden="1"/>
    </xf>
    <xf numFmtId="1" fontId="25" fillId="2" borderId="8" xfId="0" applyFont="1" applyFill="1" applyBorder="1" applyAlignment="1" applyProtection="1">
      <alignment horizontal="center" vertical="center"/>
      <protection hidden="1"/>
    </xf>
    <xf numFmtId="1" fontId="15" fillId="2" borderId="3" xfId="0" applyFont="1" applyFill="1" applyBorder="1" applyAlignment="1" applyProtection="1">
      <alignment horizontal="center"/>
      <protection hidden="1"/>
    </xf>
    <xf numFmtId="1" fontId="15" fillId="2" borderId="5" xfId="0" applyFont="1" applyFill="1" applyBorder="1" applyAlignment="1" applyProtection="1">
      <alignment horizontal="center"/>
      <protection hidden="1"/>
    </xf>
    <xf numFmtId="1" fontId="0" fillId="2" borderId="3" xfId="0" applyFill="1" applyBorder="1" applyAlignment="1" applyProtection="1">
      <alignment horizontal="center"/>
      <protection hidden="1"/>
    </xf>
    <xf numFmtId="1" fontId="0" fillId="2" borderId="5" xfId="0" applyFill="1" applyBorder="1" applyAlignment="1" applyProtection="1">
      <alignment horizontal="center"/>
      <protection hidden="1"/>
    </xf>
    <xf numFmtId="1" fontId="7" fillId="2" borderId="4" xfId="0" applyFont="1" applyFill="1" applyBorder="1" applyAlignment="1" applyProtection="1">
      <alignment horizontal="center" vertical="center"/>
      <protection hidden="1"/>
    </xf>
    <xf numFmtId="1" fontId="10" fillId="2" borderId="7" xfId="0" applyFont="1" applyFill="1" applyBorder="1" applyAlignment="1" applyProtection="1">
      <alignment horizontal="center" vertical="center" wrapText="1"/>
      <protection hidden="1"/>
    </xf>
    <xf numFmtId="1" fontId="10" fillId="2" borderId="7" xfId="0" applyFont="1" applyFill="1" applyBorder="1" applyAlignment="1" applyProtection="1">
      <alignment horizontal="center" vertical="center"/>
      <protection hidden="1"/>
    </xf>
    <xf numFmtId="1" fontId="4" fillId="2" borderId="0" xfId="0" applyFont="1" applyFill="1" applyAlignment="1" applyProtection="1">
      <alignment horizontal="center"/>
      <protection hidden="1"/>
    </xf>
    <xf numFmtId="1" fontId="16" fillId="4" borderId="1" xfId="0" applyFont="1" applyFill="1" applyBorder="1" applyAlignment="1" applyProtection="1">
      <alignment horizontal="center" vertical="center"/>
      <protection hidden="1"/>
    </xf>
    <xf numFmtId="1" fontId="26" fillId="0" borderId="0" xfId="0" applyFont="1" applyAlignment="1" applyProtection="1">
      <alignment horizontal="center" vertical="center"/>
      <protection hidden="1"/>
    </xf>
    <xf numFmtId="1" fontId="26" fillId="0" borderId="12" xfId="0" applyFont="1" applyBorder="1" applyAlignment="1" applyProtection="1">
      <alignment horizontal="center" vertical="center"/>
      <protection hidden="1"/>
    </xf>
    <xf numFmtId="1" fontId="19" fillId="2" borderId="11" xfId="0" applyFont="1" applyFill="1" applyBorder="1" applyAlignment="1" applyProtection="1">
      <alignment horizontal="center"/>
      <protection hidden="1"/>
    </xf>
    <xf numFmtId="1" fontId="4" fillId="2" borderId="3" xfId="0" applyFont="1" applyFill="1" applyBorder="1" applyAlignment="1" applyProtection="1">
      <alignment horizontal="center"/>
      <protection hidden="1"/>
    </xf>
    <xf numFmtId="1" fontId="4" fillId="2" borderId="4" xfId="0" applyFont="1" applyFill="1" applyBorder="1" applyAlignment="1" applyProtection="1">
      <alignment horizontal="center"/>
      <protection hidden="1"/>
    </xf>
    <xf numFmtId="1" fontId="4" fillId="2" borderId="5" xfId="0" applyFont="1" applyFill="1" applyBorder="1" applyAlignment="1" applyProtection="1">
      <alignment horizontal="center"/>
      <protection hidden="1"/>
    </xf>
    <xf numFmtId="1" fontId="0" fillId="2" borderId="6" xfId="0" applyFill="1" applyBorder="1" applyAlignment="1" applyProtection="1">
      <alignment horizontal="center"/>
      <protection hidden="1"/>
    </xf>
    <xf numFmtId="1" fontId="0" fillId="2" borderId="8" xfId="0" applyFill="1" applyBorder="1" applyAlignment="1" applyProtection="1">
      <alignment horizontal="center"/>
      <protection hidden="1"/>
    </xf>
    <xf numFmtId="1" fontId="4" fillId="2" borderId="3" xfId="0" applyFont="1" applyFill="1" applyBorder="1" applyAlignment="1" applyProtection="1">
      <alignment horizontal="right"/>
      <protection hidden="1"/>
    </xf>
    <xf numFmtId="1" fontId="4" fillId="2" borderId="4" xfId="0" applyFont="1" applyFill="1" applyBorder="1" applyAlignment="1" applyProtection="1">
      <alignment horizontal="right"/>
      <protection hidden="1"/>
    </xf>
    <xf numFmtId="1" fontId="4" fillId="2" borderId="5" xfId="0" applyFont="1" applyFill="1" applyBorder="1" applyAlignment="1" applyProtection="1">
      <alignment horizontal="right"/>
      <protection hidden="1"/>
    </xf>
    <xf numFmtId="1" fontId="17" fillId="2" borderId="6" xfId="0" applyFont="1" applyFill="1" applyBorder="1" applyAlignment="1" applyProtection="1">
      <alignment horizontal="center"/>
      <protection hidden="1"/>
    </xf>
    <xf numFmtId="1" fontId="17" fillId="2" borderId="7" xfId="0" applyFont="1" applyFill="1" applyBorder="1" applyAlignment="1" applyProtection="1">
      <alignment horizontal="center"/>
      <protection hidden="1"/>
    </xf>
    <xf numFmtId="1" fontId="27" fillId="2" borderId="0" xfId="0" applyFont="1" applyFill="1" applyAlignment="1" applyProtection="1">
      <alignment horizontal="center" vertical="center"/>
      <protection hidden="1"/>
    </xf>
    <xf numFmtId="1" fontId="19" fillId="2" borderId="0" xfId="0" applyFont="1" applyFill="1" applyAlignment="1" applyProtection="1">
      <alignment horizontal="left"/>
      <protection hidden="1"/>
    </xf>
    <xf numFmtId="1" fontId="28" fillId="2" borderId="3" xfId="0" applyFont="1" applyFill="1" applyBorder="1" applyAlignment="1" applyProtection="1">
      <alignment horizontal="center"/>
      <protection hidden="1"/>
    </xf>
    <xf numFmtId="1" fontId="28" fillId="2" borderId="4" xfId="0" applyFont="1" applyFill="1" applyBorder="1" applyAlignment="1" applyProtection="1">
      <alignment horizontal="center"/>
      <protection hidden="1"/>
    </xf>
    <xf numFmtId="1" fontId="28" fillId="2" borderId="5" xfId="0" applyFont="1" applyFill="1" applyBorder="1" applyAlignment="1" applyProtection="1">
      <alignment horizontal="center"/>
      <protection hidden="1"/>
    </xf>
    <xf numFmtId="1" fontId="4" fillId="2" borderId="6" xfId="0" applyFont="1" applyFill="1" applyBorder="1" applyAlignment="1" applyProtection="1">
      <alignment horizontal="center"/>
      <protection hidden="1"/>
    </xf>
    <xf numFmtId="1" fontId="4" fillId="2" borderId="7" xfId="0" applyFont="1" applyFill="1" applyBorder="1" applyAlignment="1" applyProtection="1">
      <alignment horizontal="center"/>
      <protection hidden="1"/>
    </xf>
    <xf numFmtId="1" fontId="4" fillId="2" borderId="8" xfId="0" applyFont="1" applyFill="1" applyBorder="1" applyAlignment="1" applyProtection="1">
      <alignment horizontal="center"/>
      <protection hidden="1"/>
    </xf>
    <xf numFmtId="10" fontId="3" fillId="2" borderId="1" xfId="0" applyNumberFormat="1" applyFont="1" applyFill="1" applyBorder="1" applyAlignment="1" applyProtection="1">
      <alignment horizontal="center"/>
      <protection locked="0"/>
    </xf>
    <xf numFmtId="43" fontId="12" fillId="4" borderId="2" xfId="0" applyNumberFormat="1" applyFont="1" applyFill="1" applyBorder="1" applyAlignment="1" applyProtection="1">
      <alignment horizontal="center"/>
      <protection hidden="1"/>
    </xf>
    <xf numFmtId="9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>
    <tabColor indexed="13"/>
  </sheetPr>
  <dimension ref="A2:N37"/>
  <sheetViews>
    <sheetView rightToLeft="1" view="pageBreakPreview" zoomScale="130" zoomScaleNormal="100" zoomScaleSheetLayoutView="130" workbookViewId="0">
      <selection activeCell="E6" sqref="E6:I6"/>
    </sheetView>
  </sheetViews>
  <sheetFormatPr defaultRowHeight="14.25" customHeight="1" x14ac:dyDescent="0.25"/>
  <cols>
    <col min="1" max="1" width="8.8984375" style="1"/>
    <col min="2" max="2" width="7.3984375" style="1" customWidth="1"/>
    <col min="3" max="3" width="14" style="1" bestFit="1" customWidth="1"/>
    <col min="4" max="4" width="3.19921875" style="1" customWidth="1"/>
    <col min="5" max="5" width="18.796875" style="1" customWidth="1"/>
    <col min="6" max="6" width="1.5" style="1" customWidth="1"/>
    <col min="7" max="9" width="8.8984375" style="1"/>
    <col min="10" max="10" width="20.296875" style="1" bestFit="1" customWidth="1"/>
    <col min="11" max="13" width="8.8984375" style="1"/>
    <col min="14" max="14" width="8.8984375" style="5"/>
  </cols>
  <sheetData>
    <row r="2" spans="2:14" ht="22.8" x14ac:dyDescent="0.75">
      <c r="B2" s="153" t="s">
        <v>123</v>
      </c>
      <c r="C2" s="154"/>
      <c r="E2" s="150"/>
      <c r="F2" s="151"/>
      <c r="G2" s="151"/>
      <c r="H2" s="151"/>
      <c r="I2" s="152"/>
    </row>
    <row r="4" spans="2:14" ht="22.8" x14ac:dyDescent="0.75">
      <c r="B4" s="153" t="s">
        <v>124</v>
      </c>
      <c r="C4" s="154"/>
      <c r="E4" s="150"/>
      <c r="F4" s="151"/>
      <c r="G4" s="151"/>
      <c r="H4" s="151"/>
      <c r="I4" s="152"/>
    </row>
    <row r="5" spans="2:14" ht="12.75" customHeight="1" x14ac:dyDescent="0.6">
      <c r="C5" s="4"/>
    </row>
    <row r="6" spans="2:14" ht="22.8" x14ac:dyDescent="0.75">
      <c r="B6" s="153" t="s">
        <v>125</v>
      </c>
      <c r="C6" s="154"/>
      <c r="E6" s="150">
        <v>77777</v>
      </c>
      <c r="F6" s="151"/>
      <c r="G6" s="151"/>
      <c r="H6" s="151"/>
      <c r="I6" s="152"/>
    </row>
    <row r="7" spans="2:14" ht="12.75" customHeight="1" x14ac:dyDescent="0.6">
      <c r="C7" s="4"/>
    </row>
    <row r="8" spans="2:14" ht="22.8" x14ac:dyDescent="0.75">
      <c r="B8" s="153" t="s">
        <v>0</v>
      </c>
      <c r="C8" s="154"/>
      <c r="E8" s="150"/>
      <c r="F8" s="151"/>
      <c r="G8" s="151"/>
      <c r="H8" s="151"/>
      <c r="I8" s="152"/>
      <c r="J8" s="2"/>
      <c r="K8" s="2"/>
      <c r="L8" s="2"/>
      <c r="M8" s="2"/>
      <c r="N8" s="6"/>
    </row>
    <row r="9" spans="2:14" ht="12.75" customHeight="1" x14ac:dyDescent="0.6">
      <c r="C9" s="4"/>
    </row>
    <row r="10" spans="2:14" ht="22.8" x14ac:dyDescent="0.75">
      <c r="B10" s="153" t="s">
        <v>6</v>
      </c>
      <c r="C10" s="154"/>
      <c r="E10" s="7"/>
      <c r="F10" s="2"/>
      <c r="G10" s="13"/>
      <c r="H10" s="13"/>
      <c r="I10" s="13"/>
    </row>
    <row r="11" spans="2:14" ht="12.75" customHeight="1" x14ac:dyDescent="0.6">
      <c r="C11" s="4"/>
    </row>
    <row r="12" spans="2:14" ht="19.2" x14ac:dyDescent="0.6">
      <c r="C12" s="3" t="s">
        <v>1</v>
      </c>
      <c r="E12" s="155"/>
      <c r="F12" s="156"/>
      <c r="G12" s="156"/>
      <c r="H12" s="156"/>
      <c r="I12" s="157"/>
    </row>
    <row r="13" spans="2:14" ht="12.75" customHeight="1" x14ac:dyDescent="0.6">
      <c r="C13" s="4"/>
    </row>
    <row r="14" spans="2:14" ht="19.2" x14ac:dyDescent="0.6">
      <c r="C14" s="3" t="s">
        <v>2</v>
      </c>
      <c r="E14" s="155"/>
      <c r="F14" s="156"/>
      <c r="G14" s="156"/>
      <c r="H14" s="156"/>
      <c r="I14" s="157"/>
    </row>
    <row r="15" spans="2:14" ht="12.75" customHeight="1" x14ac:dyDescent="0.6">
      <c r="C15" s="4"/>
    </row>
    <row r="16" spans="2:14" ht="19.2" x14ac:dyDescent="0.6">
      <c r="C16" s="3" t="s">
        <v>3</v>
      </c>
      <c r="E16" s="155"/>
      <c r="F16" s="156"/>
      <c r="G16" s="156"/>
      <c r="H16" s="156"/>
      <c r="I16" s="157"/>
    </row>
    <row r="17" spans="2:12" ht="12.75" customHeight="1" x14ac:dyDescent="0.6">
      <c r="C17" s="4"/>
    </row>
    <row r="18" spans="2:12" ht="19.2" x14ac:dyDescent="0.6">
      <c r="C18" s="3" t="s">
        <v>4</v>
      </c>
      <c r="E18" s="155"/>
      <c r="F18" s="156"/>
      <c r="G18" s="156"/>
      <c r="H18" s="156"/>
      <c r="I18" s="157"/>
    </row>
    <row r="19" spans="2:12" ht="12.75" customHeight="1" x14ac:dyDescent="0.6">
      <c r="C19" s="4"/>
    </row>
    <row r="20" spans="2:12" ht="19.2" x14ac:dyDescent="0.6">
      <c r="C20" s="3" t="s">
        <v>5</v>
      </c>
      <c r="E20" s="155"/>
      <c r="F20" s="156"/>
      <c r="G20" s="156"/>
      <c r="H20" s="156"/>
      <c r="I20" s="157"/>
    </row>
    <row r="21" spans="2:12" ht="12.75" customHeight="1" x14ac:dyDescent="0.6">
      <c r="C21" s="4"/>
    </row>
    <row r="22" spans="2:12" ht="22.8" x14ac:dyDescent="0.75">
      <c r="B22" s="153" t="s">
        <v>7</v>
      </c>
      <c r="C22" s="154"/>
      <c r="E22" s="155"/>
      <c r="F22" s="156"/>
      <c r="G22" s="156"/>
      <c r="H22" s="156"/>
      <c r="I22" s="157"/>
    </row>
    <row r="23" spans="2:12" ht="12.75" customHeight="1" x14ac:dyDescent="0.6">
      <c r="C23" s="4"/>
    </row>
    <row r="24" spans="2:12" ht="20.25" customHeight="1" x14ac:dyDescent="0.75">
      <c r="B24" s="153" t="s">
        <v>8</v>
      </c>
      <c r="C24" s="154"/>
    </row>
    <row r="25" spans="2:12" ht="12.75" customHeight="1" x14ac:dyDescent="0.6">
      <c r="C25" s="4"/>
    </row>
    <row r="26" spans="2:12" ht="13.8" x14ac:dyDescent="0.25">
      <c r="B26" s="158" t="s">
        <v>65</v>
      </c>
      <c r="C26" s="159"/>
      <c r="E26" s="11">
        <f>'رأس المال المستثمر '!G12</f>
        <v>2088432</v>
      </c>
      <c r="G26" s="158" t="s">
        <v>9</v>
      </c>
      <c r="H26" s="159"/>
      <c r="J26" s="11">
        <f>'خلاصة الاصول الثابته '!E26</f>
        <v>1500100</v>
      </c>
    </row>
    <row r="27" spans="2:12" ht="12.75" customHeight="1" x14ac:dyDescent="0.6">
      <c r="C27" s="4"/>
    </row>
    <row r="28" spans="2:12" ht="13.8" x14ac:dyDescent="0.25">
      <c r="B28" s="158" t="s">
        <v>10</v>
      </c>
      <c r="C28" s="159"/>
      <c r="E28" s="11">
        <f>'الاصول المتداولة '!G14</f>
        <v>388332</v>
      </c>
      <c r="G28" s="158" t="s">
        <v>11</v>
      </c>
      <c r="H28" s="159"/>
      <c r="J28" s="11">
        <f>'مصروفات تاسيس '!G12</f>
        <v>200000</v>
      </c>
    </row>
    <row r="29" spans="2:12" ht="12.75" customHeight="1" x14ac:dyDescent="0.6">
      <c r="C29" s="4"/>
    </row>
    <row r="30" spans="2:12" ht="13.8" x14ac:dyDescent="0.25">
      <c r="B30" s="158" t="s">
        <v>12</v>
      </c>
      <c r="C30" s="159"/>
      <c r="E30" s="11">
        <f>'قائمة الدخل السنوية '!N19</f>
        <v>354990.00000000047</v>
      </c>
      <c r="G30" s="158" t="s">
        <v>82</v>
      </c>
      <c r="H30" s="159"/>
      <c r="J30" s="10">
        <f>'قائمة الدخل السنوية '!N19/'رأس المال المستثمر '!G12</f>
        <v>0.16997919970580821</v>
      </c>
      <c r="K30" s="12"/>
      <c r="L30" s="12"/>
    </row>
    <row r="32" spans="2:12" ht="13.8" x14ac:dyDescent="0.25">
      <c r="J32" s="12" t="s">
        <v>83</v>
      </c>
    </row>
    <row r="33" spans="1:5" ht="13.8" x14ac:dyDescent="0.25">
      <c r="A33" s="9"/>
    </row>
    <row r="37" spans="1:5" ht="13.8" x14ac:dyDescent="0.25">
      <c r="E37" s="1" t="s">
        <v>121</v>
      </c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23">
    <mergeCell ref="B24:C24"/>
    <mergeCell ref="G26:H26"/>
    <mergeCell ref="G28:H28"/>
    <mergeCell ref="G30:H30"/>
    <mergeCell ref="B26:C26"/>
    <mergeCell ref="B28:C28"/>
    <mergeCell ref="B30:C30"/>
    <mergeCell ref="E16:I16"/>
    <mergeCell ref="E18:I18"/>
    <mergeCell ref="E20:I20"/>
    <mergeCell ref="B22:C22"/>
    <mergeCell ref="E22:I22"/>
    <mergeCell ref="B2:C2"/>
    <mergeCell ref="E2:I2"/>
    <mergeCell ref="B6:C6"/>
    <mergeCell ref="E6:I6"/>
    <mergeCell ref="B4:C4"/>
    <mergeCell ref="E4:I4"/>
    <mergeCell ref="E8:I8"/>
    <mergeCell ref="B8:C8"/>
    <mergeCell ref="E12:I12"/>
    <mergeCell ref="E14:I14"/>
    <mergeCell ref="B10:C10"/>
  </mergeCells>
  <pageMargins left="0.6998031496062993" right="0.6998031496062993" top="0.73868110236220463" bottom="0.73868110236220463" header="0.3110236220472441" footer="0.3110236220472441"/>
  <pageSetup paperSize="9" scale="95" orientation="landscape" r:id="rId1"/>
  <headerFooter alignWithMargins="0">
    <oddHeader>&amp;Lمشروع ريادة الأعمال الشبابية &amp;CDeveloped By Hisham Murjan 2018&amp;Rمؤسسسة الامل للتدريب وريادة الأعمال</oddHeader>
    <oddFooter>&amp;Lمشروع ريادة الأعمال الشبابية &amp;CDeveloped By Hisham Murjan 2018&amp;Rمؤسسسة الامل للتدريب وريادة الأعمال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0">
    <tabColor indexed="13"/>
  </sheetPr>
  <dimension ref="A2:R32"/>
  <sheetViews>
    <sheetView rightToLeft="1" view="pageBreakPreview" zoomScale="98" zoomScaleNormal="100" zoomScaleSheetLayoutView="98" workbookViewId="0">
      <selection activeCell="D8" sqref="D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2" style="31" customWidth="1"/>
    <col min="11" max="11" width="5" style="31" customWidth="1"/>
    <col min="12" max="12" width="18" style="31" customWidth="1"/>
    <col min="13" max="13" width="8.8984375" style="31"/>
    <col min="14" max="14" width="12.69921875" style="31" customWidth="1"/>
    <col min="15" max="16" width="8.8984375" style="31"/>
    <col min="17" max="17" width="8.8984375" style="63"/>
    <col min="18" max="18" width="8.8984375" style="64"/>
    <col min="19" max="16384" width="8.8984375" style="65"/>
  </cols>
  <sheetData>
    <row r="2" spans="1:18" ht="22.8" x14ac:dyDescent="0.75">
      <c r="A2" s="173" t="s">
        <v>48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  <c r="M2" s="66"/>
      <c r="N2" s="66"/>
      <c r="O2" s="66"/>
      <c r="P2" s="66"/>
      <c r="Q2" s="67"/>
      <c r="R2" s="68"/>
    </row>
    <row r="3" spans="1:18" ht="15.6" x14ac:dyDescent="0.3">
      <c r="B3" s="69"/>
      <c r="C3" s="69"/>
      <c r="D3" s="69"/>
      <c r="E3" s="69"/>
      <c r="F3" s="70"/>
      <c r="G3" s="70"/>
      <c r="H3" s="70"/>
    </row>
    <row r="4" spans="1:18" ht="15.6" x14ac:dyDescent="0.3">
      <c r="A4" s="176" t="s">
        <v>49</v>
      </c>
      <c r="B4" s="177"/>
      <c r="C4" s="71"/>
      <c r="D4" s="72" t="s">
        <v>50</v>
      </c>
      <c r="E4" s="19"/>
      <c r="F4" s="72" t="s">
        <v>51</v>
      </c>
      <c r="G4" s="19"/>
      <c r="H4" s="20" t="s">
        <v>18</v>
      </c>
      <c r="I4" s="21"/>
      <c r="J4" s="20" t="s">
        <v>52</v>
      </c>
      <c r="K4" s="21"/>
      <c r="L4" s="94" t="s">
        <v>53</v>
      </c>
      <c r="M4" s="21"/>
    </row>
    <row r="5" spans="1:18" ht="15.6" x14ac:dyDescent="0.25">
      <c r="B5" s="71"/>
      <c r="C5" s="71"/>
      <c r="D5" s="19"/>
      <c r="E5" s="19"/>
      <c r="F5" s="19"/>
      <c r="G5" s="19"/>
      <c r="H5" s="95"/>
      <c r="I5" s="21"/>
      <c r="J5" s="21"/>
      <c r="K5" s="21"/>
      <c r="L5" s="21"/>
      <c r="M5" s="21"/>
    </row>
    <row r="6" spans="1:18" ht="15" x14ac:dyDescent="0.25">
      <c r="A6" s="171"/>
      <c r="B6" s="172"/>
      <c r="C6" s="49"/>
      <c r="D6" s="8">
        <v>1</v>
      </c>
      <c r="E6" s="50"/>
      <c r="F6" s="14">
        <v>1000000</v>
      </c>
      <c r="G6" s="23"/>
      <c r="H6" s="18">
        <f>IF(D6="","",D6*F6)</f>
        <v>1000000</v>
      </c>
      <c r="I6" s="24"/>
      <c r="J6" s="92">
        <v>0.05</v>
      </c>
      <c r="K6" s="24"/>
      <c r="L6" s="25">
        <f>IF(D6="","",H6*J6)</f>
        <v>50000</v>
      </c>
    </row>
    <row r="7" spans="1:18" ht="15" x14ac:dyDescent="0.25">
      <c r="A7" s="47"/>
      <c r="B7" s="49"/>
      <c r="C7" s="49"/>
      <c r="D7" s="51"/>
      <c r="E7" s="50"/>
      <c r="F7" s="52"/>
      <c r="G7" s="23"/>
      <c r="H7" s="96"/>
      <c r="I7" s="24"/>
      <c r="J7" s="24"/>
      <c r="K7" s="24"/>
      <c r="L7" s="24"/>
    </row>
    <row r="8" spans="1:18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92">
        <v>0.05</v>
      </c>
      <c r="K8" s="24"/>
      <c r="L8" s="25" t="str">
        <f>IF(D8="","",H8*J8)</f>
        <v/>
      </c>
    </row>
    <row r="9" spans="1:18" ht="15" x14ac:dyDescent="0.25">
      <c r="A9" s="47"/>
      <c r="B9" s="53"/>
      <c r="C9" s="53"/>
      <c r="D9" s="51"/>
      <c r="E9" s="50"/>
      <c r="F9" s="52"/>
      <c r="G9" s="23"/>
      <c r="H9" s="96"/>
      <c r="I9" s="24"/>
      <c r="J9" s="24"/>
      <c r="K9" s="24"/>
      <c r="L9" s="24"/>
    </row>
    <row r="10" spans="1:18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92">
        <v>0.05</v>
      </c>
      <c r="K10" s="24"/>
      <c r="L10" s="25" t="str">
        <f>IF(D10="","",H10*J10)</f>
        <v/>
      </c>
    </row>
    <row r="11" spans="1:18" ht="15" x14ac:dyDescent="0.25">
      <c r="A11" s="47"/>
      <c r="B11" s="53"/>
      <c r="C11" s="53"/>
      <c r="D11" s="51"/>
      <c r="E11" s="50"/>
      <c r="F11" s="52"/>
      <c r="G11" s="23"/>
      <c r="H11" s="96" t="str">
        <f>IF(D11="","",D11*F11)</f>
        <v/>
      </c>
      <c r="I11" s="24"/>
      <c r="J11" s="24"/>
      <c r="K11" s="24"/>
      <c r="L11" s="24"/>
    </row>
    <row r="12" spans="1:18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92">
        <v>0.05</v>
      </c>
      <c r="K12" s="24"/>
      <c r="L12" s="25" t="str">
        <f>IF(D12="","",H12*J12)</f>
        <v/>
      </c>
    </row>
    <row r="13" spans="1:18" ht="15" x14ac:dyDescent="0.25">
      <c r="A13" s="47"/>
      <c r="B13" s="53"/>
      <c r="C13" s="53"/>
      <c r="D13" s="51"/>
      <c r="E13" s="50"/>
      <c r="F13" s="52"/>
      <c r="G13" s="23"/>
      <c r="H13" s="96" t="str">
        <f>IF(D13="","",D13*F13)</f>
        <v/>
      </c>
      <c r="I13" s="24"/>
      <c r="J13" s="24"/>
      <c r="K13" s="24"/>
      <c r="L13" s="24"/>
    </row>
    <row r="14" spans="1:18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92">
        <v>0.05</v>
      </c>
      <c r="K14" s="24"/>
      <c r="L14" s="25" t="str">
        <f>IF(D14="","",H14*J14)</f>
        <v/>
      </c>
    </row>
    <row r="15" spans="1:18" ht="15.6" x14ac:dyDescent="0.25">
      <c r="A15" s="47"/>
      <c r="B15" s="54"/>
      <c r="C15" s="54"/>
      <c r="D15" s="55"/>
      <c r="E15" s="56"/>
      <c r="F15" s="55"/>
      <c r="G15" s="23"/>
      <c r="H15" s="96"/>
      <c r="I15" s="24"/>
      <c r="J15" s="24"/>
      <c r="K15" s="24"/>
      <c r="L15" s="24"/>
    </row>
    <row r="16" spans="1:18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92">
        <v>0.05</v>
      </c>
      <c r="K16" s="24"/>
      <c r="L16" s="25" t="str">
        <f>IF(D16="","",H16*J16)</f>
        <v/>
      </c>
    </row>
    <row r="17" spans="1:13" ht="13.8" x14ac:dyDescent="0.25">
      <c r="A17" s="47"/>
      <c r="B17" s="47"/>
      <c r="C17" s="47"/>
      <c r="D17" s="57"/>
      <c r="E17" s="58"/>
      <c r="F17" s="57"/>
      <c r="G17" s="23"/>
      <c r="H17" s="96"/>
      <c r="I17" s="24"/>
      <c r="J17" s="24"/>
      <c r="K17" s="24"/>
      <c r="L17" s="24"/>
    </row>
    <row r="18" spans="1:13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92">
        <v>0.05</v>
      </c>
      <c r="K18" s="24"/>
      <c r="L18" s="25" t="str">
        <f>IF(D18="","",H18*J18)</f>
        <v/>
      </c>
    </row>
    <row r="19" spans="1:13" ht="13.8" x14ac:dyDescent="0.25">
      <c r="A19" s="47"/>
      <c r="B19" s="47"/>
      <c r="C19" s="47"/>
      <c r="D19" s="57"/>
      <c r="E19" s="58"/>
      <c r="F19" s="62"/>
      <c r="G19" s="23"/>
      <c r="H19" s="96"/>
      <c r="I19" s="24"/>
      <c r="J19" s="24"/>
      <c r="K19" s="24"/>
      <c r="L19" s="24"/>
    </row>
    <row r="20" spans="1:13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92">
        <v>0.05</v>
      </c>
      <c r="K20" s="24"/>
      <c r="L20" s="25" t="str">
        <f>IF(D20="","",H20*J20)</f>
        <v/>
      </c>
    </row>
    <row r="21" spans="1:13" ht="13.8" x14ac:dyDescent="0.25">
      <c r="A21" s="47"/>
      <c r="B21" s="47"/>
      <c r="C21" s="47"/>
      <c r="D21" s="57"/>
      <c r="E21" s="58"/>
      <c r="F21" s="59"/>
      <c r="G21" s="23"/>
      <c r="H21" s="96"/>
      <c r="I21" s="24"/>
      <c r="J21" s="24"/>
      <c r="K21" s="24"/>
      <c r="L21" s="24"/>
    </row>
    <row r="22" spans="1:13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92">
        <v>0.05</v>
      </c>
      <c r="K22" s="24"/>
      <c r="L22" s="25" t="str">
        <f>IF(D22="","",H22*J22)</f>
        <v/>
      </c>
    </row>
    <row r="23" spans="1:13" ht="13.8" x14ac:dyDescent="0.25">
      <c r="A23" s="47"/>
      <c r="B23" s="47"/>
      <c r="C23" s="47"/>
      <c r="D23" s="57"/>
      <c r="E23" s="58"/>
      <c r="F23" s="57"/>
      <c r="G23" s="23"/>
      <c r="H23" s="96"/>
      <c r="I23" s="24"/>
      <c r="J23" s="24"/>
      <c r="K23" s="24"/>
      <c r="L23" s="24"/>
    </row>
    <row r="24" spans="1:13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92">
        <v>0.05</v>
      </c>
      <c r="K24" s="24"/>
      <c r="L24" s="25" t="str">
        <f>IF(D24="","",H24*J24)</f>
        <v/>
      </c>
    </row>
    <row r="25" spans="1:13" ht="13.8" x14ac:dyDescent="0.25">
      <c r="D25" s="24"/>
      <c r="E25" s="24"/>
      <c r="F25" s="80"/>
      <c r="G25" s="24"/>
      <c r="H25" s="24"/>
      <c r="I25" s="24"/>
      <c r="J25" s="24"/>
      <c r="K25" s="24"/>
      <c r="L25" s="24"/>
    </row>
    <row r="26" spans="1:13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1000000</v>
      </c>
      <c r="I26" s="24"/>
      <c r="J26" s="99">
        <v>0.05</v>
      </c>
      <c r="K26" s="24"/>
      <c r="L26" s="81">
        <f>SUM(L6:L25)</f>
        <v>50000</v>
      </c>
    </row>
    <row r="28" spans="1:13" ht="13.8" x14ac:dyDescent="0.25">
      <c r="I28" s="21"/>
      <c r="J28" s="21"/>
      <c r="K28" s="21"/>
      <c r="L28" s="21"/>
    </row>
    <row r="30" spans="1:13" ht="13.8" hidden="1" x14ac:dyDescent="0.25">
      <c r="H30" s="100" t="s">
        <v>19</v>
      </c>
      <c r="I30" s="21"/>
      <c r="J30" s="21"/>
      <c r="K30" s="21"/>
      <c r="L30" s="93" t="b">
        <f>L26=H26*5%</f>
        <v>1</v>
      </c>
    </row>
    <row r="32" spans="1:13" ht="13.8" x14ac:dyDescent="0.25">
      <c r="I32" s="21"/>
      <c r="J32" s="21"/>
      <c r="K32" s="181" t="s">
        <v>83</v>
      </c>
      <c r="L32" s="181"/>
      <c r="M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K32:M32"/>
    <mergeCell ref="A14:B14"/>
    <mergeCell ref="A16:B16"/>
    <mergeCell ref="A18:B18"/>
    <mergeCell ref="A20:B20"/>
    <mergeCell ref="A22:B22"/>
    <mergeCell ref="A24:B24"/>
    <mergeCell ref="A12:B12"/>
    <mergeCell ref="A2:L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85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1">
    <tabColor indexed="13"/>
  </sheetPr>
  <dimension ref="A2:R32"/>
  <sheetViews>
    <sheetView rightToLeft="1" view="pageBreakPreview" zoomScale="98" zoomScaleNormal="100" zoomScaleSheetLayoutView="98" workbookViewId="0">
      <selection activeCell="F8" sqref="F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2" style="31" customWidth="1"/>
    <col min="11" max="11" width="5" style="31" customWidth="1"/>
    <col min="12" max="12" width="18" style="31" customWidth="1"/>
    <col min="13" max="13" width="8.8984375" style="31"/>
    <col min="14" max="14" width="12.69921875" style="31" customWidth="1"/>
    <col min="15" max="16" width="8.8984375" style="31"/>
    <col min="17" max="17" width="8.8984375" style="63"/>
    <col min="18" max="18" width="8.8984375" style="64"/>
    <col min="19" max="16384" width="8.8984375" style="65"/>
  </cols>
  <sheetData>
    <row r="2" spans="1:18" ht="22.8" x14ac:dyDescent="0.75">
      <c r="A2" s="173" t="s">
        <v>55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  <c r="M2" s="66"/>
      <c r="N2" s="66"/>
      <c r="O2" s="66"/>
      <c r="P2" s="66"/>
      <c r="Q2" s="67"/>
      <c r="R2" s="68"/>
    </row>
    <row r="3" spans="1:18" ht="15.6" x14ac:dyDescent="0.3">
      <c r="B3" s="69"/>
      <c r="C3" s="69"/>
      <c r="D3" s="69"/>
      <c r="E3" s="69"/>
      <c r="F3" s="70"/>
      <c r="G3" s="70"/>
      <c r="H3" s="70"/>
    </row>
    <row r="4" spans="1:18" ht="15.6" x14ac:dyDescent="0.3">
      <c r="A4" s="176" t="s">
        <v>49</v>
      </c>
      <c r="B4" s="177"/>
      <c r="C4" s="71"/>
      <c r="D4" s="72" t="s">
        <v>50</v>
      </c>
      <c r="E4" s="19"/>
      <c r="F4" s="72" t="s">
        <v>51</v>
      </c>
      <c r="G4" s="19"/>
      <c r="H4" s="20" t="s">
        <v>18</v>
      </c>
      <c r="I4" s="21"/>
      <c r="J4" s="20" t="s">
        <v>52</v>
      </c>
      <c r="K4" s="21"/>
      <c r="L4" s="73" t="s">
        <v>53</v>
      </c>
      <c r="M4" s="21"/>
    </row>
    <row r="5" spans="1:18" ht="15.6" x14ac:dyDescent="0.25">
      <c r="B5" s="71"/>
      <c r="C5" s="71"/>
      <c r="D5" s="19"/>
      <c r="E5" s="19"/>
      <c r="F5" s="19"/>
      <c r="G5" s="19"/>
      <c r="H5" s="95"/>
      <c r="I5" s="21"/>
      <c r="J5" s="21"/>
      <c r="K5" s="21"/>
      <c r="L5" s="21"/>
      <c r="M5" s="21"/>
    </row>
    <row r="6" spans="1:18" ht="15" x14ac:dyDescent="0.25">
      <c r="A6" s="171"/>
      <c r="B6" s="172"/>
      <c r="C6" s="49"/>
      <c r="D6" s="8">
        <v>1</v>
      </c>
      <c r="E6" s="50"/>
      <c r="F6" s="14">
        <v>500000</v>
      </c>
      <c r="G6" s="23"/>
      <c r="H6" s="18">
        <f>IF(D6="","",D6*F6)</f>
        <v>500000</v>
      </c>
      <c r="I6" s="24"/>
      <c r="J6" s="92">
        <v>0.1</v>
      </c>
      <c r="K6" s="24"/>
      <c r="L6" s="25">
        <f>IF(D6="","",H6*J6)</f>
        <v>50000</v>
      </c>
    </row>
    <row r="7" spans="1:18" ht="15" x14ac:dyDescent="0.25">
      <c r="A7" s="47"/>
      <c r="B7" s="49"/>
      <c r="C7" s="49"/>
      <c r="D7" s="51"/>
      <c r="E7" s="50"/>
      <c r="F7" s="52"/>
      <c r="G7" s="23"/>
      <c r="H7" s="96"/>
      <c r="I7" s="24"/>
      <c r="J7" s="24"/>
      <c r="K7" s="24"/>
      <c r="L7" s="24"/>
    </row>
    <row r="8" spans="1:18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92">
        <v>0.1</v>
      </c>
      <c r="K8" s="24"/>
      <c r="L8" s="25" t="str">
        <f>IF(D8="","",H8*J8)</f>
        <v/>
      </c>
    </row>
    <row r="9" spans="1:18" ht="15" x14ac:dyDescent="0.25">
      <c r="A9" s="47"/>
      <c r="B9" s="53"/>
      <c r="C9" s="53"/>
      <c r="D9" s="51"/>
      <c r="E9" s="50"/>
      <c r="F9" s="52"/>
      <c r="G9" s="23"/>
      <c r="H9" s="96"/>
      <c r="I9" s="24"/>
      <c r="J9" s="24"/>
      <c r="K9" s="24"/>
      <c r="L9" s="24"/>
    </row>
    <row r="10" spans="1:18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92">
        <v>0.1</v>
      </c>
      <c r="K10" s="24"/>
      <c r="L10" s="25" t="str">
        <f>IF(D10="","",H10*J10)</f>
        <v/>
      </c>
    </row>
    <row r="11" spans="1:18" ht="15" x14ac:dyDescent="0.25">
      <c r="A11" s="47"/>
      <c r="B11" s="53"/>
      <c r="C11" s="53"/>
      <c r="D11" s="51"/>
      <c r="E11" s="50"/>
      <c r="F11" s="52"/>
      <c r="G11" s="23"/>
      <c r="H11" s="96" t="str">
        <f>IF(D11="","",D11*F11)</f>
        <v/>
      </c>
      <c r="I11" s="24"/>
      <c r="J11" s="24"/>
      <c r="K11" s="24"/>
      <c r="L11" s="24"/>
    </row>
    <row r="12" spans="1:18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92">
        <v>0.1</v>
      </c>
      <c r="K12" s="24"/>
      <c r="L12" s="25" t="str">
        <f>IF(D12="","",H12*J12)</f>
        <v/>
      </c>
    </row>
    <row r="13" spans="1:18" ht="15" x14ac:dyDescent="0.25">
      <c r="A13" s="47"/>
      <c r="B13" s="53"/>
      <c r="C13" s="53"/>
      <c r="D13" s="51"/>
      <c r="E13" s="50"/>
      <c r="F13" s="52"/>
      <c r="G13" s="23"/>
      <c r="H13" s="96" t="str">
        <f>IF(D13="","",D13*F13)</f>
        <v/>
      </c>
      <c r="I13" s="24"/>
      <c r="J13" s="24"/>
      <c r="K13" s="24"/>
      <c r="L13" s="24"/>
    </row>
    <row r="14" spans="1:18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92">
        <v>0.1</v>
      </c>
      <c r="K14" s="24"/>
      <c r="L14" s="25" t="str">
        <f>IF(D14="","",H14*J14)</f>
        <v/>
      </c>
    </row>
    <row r="15" spans="1:18" ht="15.6" x14ac:dyDescent="0.25">
      <c r="A15" s="47"/>
      <c r="B15" s="54"/>
      <c r="C15" s="54"/>
      <c r="D15" s="55"/>
      <c r="E15" s="56"/>
      <c r="F15" s="55"/>
      <c r="G15" s="23"/>
      <c r="H15" s="96"/>
      <c r="I15" s="24"/>
      <c r="J15" s="24"/>
      <c r="K15" s="24"/>
      <c r="L15" s="24"/>
    </row>
    <row r="16" spans="1:18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92">
        <v>0.1</v>
      </c>
      <c r="K16" s="24"/>
      <c r="L16" s="25" t="str">
        <f>IF(D16="","",H16*J16)</f>
        <v/>
      </c>
    </row>
    <row r="17" spans="1:13" ht="13.8" x14ac:dyDescent="0.25">
      <c r="A17" s="47"/>
      <c r="B17" s="47"/>
      <c r="C17" s="47"/>
      <c r="D17" s="57"/>
      <c r="E17" s="58"/>
      <c r="F17" s="57"/>
      <c r="G17" s="23"/>
      <c r="H17" s="96"/>
      <c r="I17" s="24"/>
      <c r="J17" s="24"/>
      <c r="K17" s="24"/>
      <c r="L17" s="24"/>
    </row>
    <row r="18" spans="1:13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92">
        <v>0.1</v>
      </c>
      <c r="K18" s="24"/>
      <c r="L18" s="25" t="str">
        <f>IF(D18="","",H18*J18)</f>
        <v/>
      </c>
    </row>
    <row r="19" spans="1:13" ht="13.8" x14ac:dyDescent="0.25">
      <c r="A19" s="47"/>
      <c r="B19" s="47"/>
      <c r="C19" s="47"/>
      <c r="D19" s="57"/>
      <c r="E19" s="58"/>
      <c r="F19" s="62"/>
      <c r="G19" s="23"/>
      <c r="H19" s="96"/>
      <c r="I19" s="24"/>
      <c r="J19" s="24"/>
      <c r="K19" s="24"/>
      <c r="L19" s="24"/>
    </row>
    <row r="20" spans="1:13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92">
        <v>0.1</v>
      </c>
      <c r="K20" s="24"/>
      <c r="L20" s="25" t="str">
        <f>IF(D20="","",H20*J20)</f>
        <v/>
      </c>
    </row>
    <row r="21" spans="1:13" ht="13.8" x14ac:dyDescent="0.25">
      <c r="A21" s="47"/>
      <c r="B21" s="47"/>
      <c r="C21" s="47"/>
      <c r="D21" s="57"/>
      <c r="E21" s="58"/>
      <c r="F21" s="59"/>
      <c r="G21" s="23"/>
      <c r="H21" s="96"/>
      <c r="I21" s="24"/>
      <c r="J21" s="24"/>
      <c r="K21" s="24"/>
      <c r="L21" s="24"/>
    </row>
    <row r="22" spans="1:13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92">
        <v>0.1</v>
      </c>
      <c r="K22" s="24"/>
      <c r="L22" s="25" t="str">
        <f>IF(D22="","",H22*J22)</f>
        <v/>
      </c>
    </row>
    <row r="23" spans="1:13" ht="13.8" x14ac:dyDescent="0.25">
      <c r="A23" s="47"/>
      <c r="B23" s="47"/>
      <c r="C23" s="47"/>
      <c r="D23" s="57"/>
      <c r="E23" s="58"/>
      <c r="F23" s="57"/>
      <c r="G23" s="23"/>
      <c r="H23" s="96"/>
      <c r="I23" s="24"/>
      <c r="J23" s="24"/>
      <c r="K23" s="24"/>
      <c r="L23" s="24"/>
    </row>
    <row r="24" spans="1:13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92">
        <v>0.1</v>
      </c>
      <c r="K24" s="24"/>
      <c r="L24" s="25" t="str">
        <f>IF(D24="","",H24*J24)</f>
        <v/>
      </c>
    </row>
    <row r="25" spans="1:13" ht="15" x14ac:dyDescent="0.25">
      <c r="B25" s="74"/>
      <c r="C25" s="74"/>
      <c r="D25" s="26"/>
      <c r="E25" s="26"/>
      <c r="F25" s="75"/>
      <c r="G25" s="23"/>
      <c r="H25" s="96"/>
      <c r="I25" s="24"/>
      <c r="J25" s="24"/>
      <c r="K25" s="24"/>
      <c r="L25" s="24"/>
    </row>
    <row r="26" spans="1:13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500000</v>
      </c>
      <c r="I26" s="24"/>
      <c r="J26" s="99">
        <v>0.1</v>
      </c>
      <c r="K26" s="24"/>
      <c r="L26" s="81">
        <f>SUM(L6:L25)</f>
        <v>50000</v>
      </c>
    </row>
    <row r="28" spans="1:13" ht="13.8" hidden="1" x14ac:dyDescent="0.25">
      <c r="I28" s="21"/>
      <c r="J28" s="21"/>
      <c r="K28" s="21"/>
      <c r="L28" s="21"/>
    </row>
    <row r="29" spans="1:13" ht="13.8" hidden="1" x14ac:dyDescent="0.25"/>
    <row r="30" spans="1:13" ht="13.8" hidden="1" x14ac:dyDescent="0.25">
      <c r="I30" s="188" t="s">
        <v>19</v>
      </c>
      <c r="J30" s="189"/>
      <c r="K30" s="21"/>
      <c r="L30" s="93" t="b">
        <f>L26=H26*10%</f>
        <v>1</v>
      </c>
    </row>
    <row r="32" spans="1:13" ht="13.8" x14ac:dyDescent="0.25">
      <c r="I32" s="21"/>
      <c r="J32" s="21"/>
      <c r="K32" s="181" t="s">
        <v>83</v>
      </c>
      <c r="L32" s="181"/>
      <c r="M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5">
    <mergeCell ref="A26:F26"/>
    <mergeCell ref="I30:J30"/>
    <mergeCell ref="K32:M32"/>
    <mergeCell ref="A14:B14"/>
    <mergeCell ref="A16:B16"/>
    <mergeCell ref="A18:B18"/>
    <mergeCell ref="A20:B20"/>
    <mergeCell ref="A22:B22"/>
    <mergeCell ref="A24:B24"/>
    <mergeCell ref="A12:B12"/>
    <mergeCell ref="A2:L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85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2">
    <tabColor indexed="13"/>
  </sheetPr>
  <dimension ref="A2:R32"/>
  <sheetViews>
    <sheetView rightToLeft="1" view="pageBreakPreview" zoomScale="98" zoomScaleNormal="100" zoomScaleSheetLayoutView="98" workbookViewId="0">
      <selection activeCell="D8" sqref="D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2" style="31" customWidth="1"/>
    <col min="11" max="11" width="5" style="31" customWidth="1"/>
    <col min="12" max="12" width="18" style="31" customWidth="1"/>
    <col min="13" max="13" width="8.8984375" style="31"/>
    <col min="14" max="14" width="12.69921875" style="31" customWidth="1"/>
    <col min="15" max="16" width="8.8984375" style="31"/>
    <col min="17" max="17" width="8.8984375" style="63"/>
    <col min="18" max="18" width="8.8984375" style="64"/>
    <col min="19" max="16384" width="8.8984375" style="65"/>
  </cols>
  <sheetData>
    <row r="2" spans="1:18" ht="22.8" x14ac:dyDescent="0.75">
      <c r="A2" s="173" t="s">
        <v>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  <c r="M2" s="66"/>
      <c r="N2" s="66"/>
      <c r="O2" s="66"/>
      <c r="P2" s="66"/>
      <c r="Q2" s="67"/>
      <c r="R2" s="68"/>
    </row>
    <row r="3" spans="1:18" ht="15.6" x14ac:dyDescent="0.3">
      <c r="B3" s="69"/>
      <c r="C3" s="69"/>
      <c r="D3" s="69"/>
      <c r="E3" s="69"/>
      <c r="F3" s="70"/>
      <c r="G3" s="70"/>
      <c r="H3" s="70"/>
    </row>
    <row r="4" spans="1:18" ht="15.6" x14ac:dyDescent="0.3">
      <c r="A4" s="176" t="s">
        <v>49</v>
      </c>
      <c r="B4" s="177"/>
      <c r="C4" s="71"/>
      <c r="D4" s="72" t="s">
        <v>50</v>
      </c>
      <c r="E4" s="19"/>
      <c r="F4" s="72" t="s">
        <v>51</v>
      </c>
      <c r="G4" s="19"/>
      <c r="H4" s="20" t="s">
        <v>18</v>
      </c>
      <c r="I4" s="21"/>
      <c r="J4" s="20" t="s">
        <v>52</v>
      </c>
      <c r="K4" s="21"/>
      <c r="L4" s="73" t="s">
        <v>53</v>
      </c>
      <c r="M4" s="21"/>
    </row>
    <row r="5" spans="1:18" ht="15.6" x14ac:dyDescent="0.25">
      <c r="B5" s="71"/>
      <c r="C5" s="71"/>
      <c r="D5" s="19"/>
      <c r="E5" s="19"/>
      <c r="F5" s="19"/>
      <c r="G5" s="19"/>
      <c r="H5" s="95"/>
      <c r="I5" s="21"/>
      <c r="J5" s="21"/>
      <c r="K5" s="21"/>
      <c r="L5" s="21"/>
      <c r="M5" s="21"/>
    </row>
    <row r="6" spans="1:18" ht="15" x14ac:dyDescent="0.25">
      <c r="A6" s="171"/>
      <c r="B6" s="172"/>
      <c r="C6" s="49"/>
      <c r="D6" s="8">
        <v>1</v>
      </c>
      <c r="E6" s="50"/>
      <c r="F6" s="14">
        <v>100</v>
      </c>
      <c r="G6" s="23"/>
      <c r="H6" s="18">
        <f>IF(D6="","",D6*F6)</f>
        <v>100</v>
      </c>
      <c r="I6" s="24"/>
      <c r="J6" s="92">
        <v>0.1</v>
      </c>
      <c r="K6" s="24"/>
      <c r="L6" s="25">
        <f>IF(D6="","",H6*J6)</f>
        <v>10</v>
      </c>
    </row>
    <row r="7" spans="1:18" ht="15" x14ac:dyDescent="0.25">
      <c r="A7" s="47"/>
      <c r="B7" s="49"/>
      <c r="C7" s="49"/>
      <c r="D7" s="51"/>
      <c r="E7" s="50"/>
      <c r="F7" s="52"/>
      <c r="G7" s="23"/>
      <c r="H7" s="96"/>
      <c r="I7" s="24"/>
      <c r="J7" s="24"/>
      <c r="K7" s="24"/>
      <c r="L7" s="24"/>
    </row>
    <row r="8" spans="1:18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92">
        <v>0.1</v>
      </c>
      <c r="K8" s="24"/>
      <c r="L8" s="25" t="str">
        <f>IF(D8="","",H8*J8)</f>
        <v/>
      </c>
    </row>
    <row r="9" spans="1:18" ht="15" x14ac:dyDescent="0.25">
      <c r="A9" s="47"/>
      <c r="B9" s="53"/>
      <c r="C9" s="53"/>
      <c r="D9" s="51"/>
      <c r="E9" s="50"/>
      <c r="F9" s="52"/>
      <c r="G9" s="23"/>
      <c r="H9" s="96"/>
      <c r="I9" s="24"/>
      <c r="J9" s="24"/>
      <c r="K9" s="24"/>
      <c r="L9" s="24"/>
    </row>
    <row r="10" spans="1:18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92">
        <v>0.1</v>
      </c>
      <c r="K10" s="24"/>
      <c r="L10" s="25" t="str">
        <f>IF(D10="","",H10*J10)</f>
        <v/>
      </c>
    </row>
    <row r="11" spans="1:18" ht="15" x14ac:dyDescent="0.25">
      <c r="A11" s="47"/>
      <c r="B11" s="53"/>
      <c r="C11" s="53"/>
      <c r="D11" s="51"/>
      <c r="E11" s="50"/>
      <c r="F11" s="52"/>
      <c r="G11" s="23"/>
      <c r="H11" s="96" t="str">
        <f>IF(D11="","",D11*F11)</f>
        <v/>
      </c>
      <c r="I11" s="24"/>
      <c r="J11" s="24"/>
      <c r="K11" s="24"/>
      <c r="L11" s="24"/>
    </row>
    <row r="12" spans="1:18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92">
        <v>0.1</v>
      </c>
      <c r="K12" s="24"/>
      <c r="L12" s="25" t="str">
        <f>IF(D12="","",H12*J12)</f>
        <v/>
      </c>
    </row>
    <row r="13" spans="1:18" ht="15" x14ac:dyDescent="0.25">
      <c r="A13" s="47"/>
      <c r="B13" s="53"/>
      <c r="C13" s="53"/>
      <c r="D13" s="51"/>
      <c r="E13" s="50"/>
      <c r="F13" s="52"/>
      <c r="G13" s="23"/>
      <c r="H13" s="96" t="str">
        <f>IF(D13="","",D13*F13)</f>
        <v/>
      </c>
      <c r="I13" s="24"/>
      <c r="J13" s="24"/>
      <c r="K13" s="24"/>
      <c r="L13" s="24"/>
    </row>
    <row r="14" spans="1:18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92">
        <v>0.1</v>
      </c>
      <c r="K14" s="24"/>
      <c r="L14" s="25" t="str">
        <f>IF(D14="","",H14*J14)</f>
        <v/>
      </c>
    </row>
    <row r="15" spans="1:18" ht="15.6" x14ac:dyDescent="0.25">
      <c r="A15" s="47"/>
      <c r="B15" s="54"/>
      <c r="C15" s="54"/>
      <c r="D15" s="55"/>
      <c r="E15" s="56"/>
      <c r="F15" s="55"/>
      <c r="G15" s="23"/>
      <c r="H15" s="96"/>
      <c r="I15" s="24"/>
      <c r="J15" s="24"/>
      <c r="K15" s="24"/>
      <c r="L15" s="24"/>
    </row>
    <row r="16" spans="1:18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92">
        <v>0.1</v>
      </c>
      <c r="K16" s="24"/>
      <c r="L16" s="25" t="str">
        <f>IF(D16="","",H16*J16)</f>
        <v/>
      </c>
    </row>
    <row r="17" spans="1:12" ht="13.8" x14ac:dyDescent="0.25">
      <c r="A17" s="47"/>
      <c r="B17" s="47"/>
      <c r="C17" s="47"/>
      <c r="D17" s="57"/>
      <c r="E17" s="58"/>
      <c r="F17" s="57"/>
      <c r="G17" s="23"/>
      <c r="H17" s="96"/>
      <c r="I17" s="24"/>
      <c r="J17" s="24"/>
      <c r="K17" s="24"/>
      <c r="L17" s="24"/>
    </row>
    <row r="18" spans="1:12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92">
        <v>0.1</v>
      </c>
      <c r="K18" s="24"/>
      <c r="L18" s="25" t="str">
        <f>IF(D18="","",H18*J18)</f>
        <v/>
      </c>
    </row>
    <row r="19" spans="1:12" ht="13.8" x14ac:dyDescent="0.25">
      <c r="A19" s="47"/>
      <c r="B19" s="47"/>
      <c r="C19" s="47"/>
      <c r="D19" s="57"/>
      <c r="E19" s="58"/>
      <c r="F19" s="62"/>
      <c r="G19" s="23"/>
      <c r="H19" s="96"/>
      <c r="I19" s="24"/>
      <c r="J19" s="24"/>
      <c r="K19" s="24"/>
      <c r="L19" s="24"/>
    </row>
    <row r="20" spans="1:12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92">
        <v>0.1</v>
      </c>
      <c r="K20" s="24"/>
      <c r="L20" s="25" t="str">
        <f>IF(D20="","",H20*J20)</f>
        <v/>
      </c>
    </row>
    <row r="21" spans="1:12" ht="13.8" x14ac:dyDescent="0.25">
      <c r="A21" s="47"/>
      <c r="B21" s="47"/>
      <c r="C21" s="47"/>
      <c r="D21" s="57"/>
      <c r="E21" s="58"/>
      <c r="F21" s="59"/>
      <c r="G21" s="23"/>
      <c r="H21" s="96"/>
      <c r="I21" s="24"/>
      <c r="J21" s="24"/>
      <c r="K21" s="24"/>
      <c r="L21" s="24"/>
    </row>
    <row r="22" spans="1:12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92">
        <v>0.1</v>
      </c>
      <c r="K22" s="24"/>
      <c r="L22" s="25" t="str">
        <f>IF(D22="","",H22*J22)</f>
        <v/>
      </c>
    </row>
    <row r="23" spans="1:12" ht="13.8" x14ac:dyDescent="0.25">
      <c r="A23" s="47"/>
      <c r="B23" s="47"/>
      <c r="C23" s="47"/>
      <c r="D23" s="57"/>
      <c r="E23" s="58"/>
      <c r="F23" s="57"/>
      <c r="G23" s="23"/>
      <c r="H23" s="96"/>
      <c r="I23" s="24"/>
      <c r="J23" s="24"/>
      <c r="K23" s="24"/>
      <c r="L23" s="24"/>
    </row>
    <row r="24" spans="1:12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92">
        <v>0.1</v>
      </c>
      <c r="K24" s="24"/>
      <c r="L24" s="25" t="str">
        <f>IF(D24="","",H24*J24)</f>
        <v/>
      </c>
    </row>
    <row r="25" spans="1:12" ht="15" x14ac:dyDescent="0.25">
      <c r="B25" s="74"/>
      <c r="C25" s="74"/>
      <c r="D25" s="26"/>
      <c r="E25" s="26"/>
      <c r="F25" s="75"/>
      <c r="G25" s="23"/>
      <c r="H25" s="96"/>
      <c r="I25" s="24"/>
      <c r="J25" s="24"/>
      <c r="K25" s="24"/>
      <c r="L25" s="24"/>
    </row>
    <row r="26" spans="1:12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100</v>
      </c>
      <c r="I26" s="24"/>
      <c r="J26" s="101">
        <v>0.1</v>
      </c>
      <c r="K26" s="24"/>
      <c r="L26" s="81">
        <f>SUM(L6:L25)</f>
        <v>10</v>
      </c>
    </row>
    <row r="28" spans="1:12" ht="13.8" hidden="1" x14ac:dyDescent="0.25">
      <c r="I28" s="21"/>
      <c r="J28" s="21"/>
      <c r="K28" s="21"/>
      <c r="L28" s="21"/>
    </row>
    <row r="29" spans="1:12" ht="13.8" hidden="1" x14ac:dyDescent="0.25"/>
    <row r="30" spans="1:12" ht="13.8" hidden="1" x14ac:dyDescent="0.25">
      <c r="I30" s="190" t="s">
        <v>19</v>
      </c>
      <c r="J30" s="191"/>
      <c r="K30" s="21"/>
      <c r="L30" s="83" t="b">
        <f>L26=H26*10%</f>
        <v>1</v>
      </c>
    </row>
    <row r="31" spans="1:12" ht="13.8" hidden="1" x14ac:dyDescent="0.25"/>
    <row r="32" spans="1:12" ht="13.8" x14ac:dyDescent="0.25">
      <c r="I32" s="21"/>
      <c r="J32" s="21"/>
      <c r="K32" s="21"/>
      <c r="L32" s="2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I30:J30"/>
    <mergeCell ref="A14:B14"/>
    <mergeCell ref="A16:B16"/>
    <mergeCell ref="A18:B18"/>
    <mergeCell ref="A20:B20"/>
    <mergeCell ref="A22:B22"/>
    <mergeCell ref="A24:B24"/>
    <mergeCell ref="A12:B12"/>
    <mergeCell ref="A2:L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85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3">
    <tabColor indexed="30"/>
  </sheetPr>
  <dimension ref="A2:O32"/>
  <sheetViews>
    <sheetView rightToLeft="1" view="pageBreakPreview" zoomScale="98" zoomScaleNormal="100" zoomScaleSheetLayoutView="98" workbookViewId="0">
      <selection activeCell="E7" sqref="E7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17.19921875" style="31" customWidth="1"/>
    <col min="6" max="6" width="5.3984375" style="31" customWidth="1"/>
    <col min="7" max="7" width="12" style="31" customWidth="1"/>
    <col min="8" max="8" width="5" style="31" customWidth="1"/>
    <col min="9" max="9" width="18" style="31" customWidth="1"/>
    <col min="10" max="10" width="8.8984375" style="31"/>
    <col min="11" max="11" width="12.69921875" style="31" customWidth="1"/>
    <col min="12" max="13" width="8.8984375" style="31"/>
    <col min="14" max="14" width="8.8984375" style="63"/>
    <col min="15" max="15" width="8.8984375" style="64"/>
    <col min="16" max="16384" width="8.8984375" style="65"/>
  </cols>
  <sheetData>
    <row r="2" spans="1:15" ht="22.8" x14ac:dyDescent="0.75">
      <c r="A2" s="173" t="s">
        <v>58</v>
      </c>
      <c r="B2" s="174"/>
      <c r="C2" s="174"/>
      <c r="D2" s="174"/>
      <c r="E2" s="174"/>
      <c r="F2" s="174"/>
      <c r="G2" s="174"/>
      <c r="H2" s="174"/>
      <c r="I2" s="175"/>
      <c r="J2" s="66"/>
      <c r="K2" s="66"/>
      <c r="L2" s="66"/>
      <c r="M2" s="66"/>
      <c r="N2" s="67"/>
      <c r="O2" s="68"/>
    </row>
    <row r="3" spans="1:15" ht="15.6" x14ac:dyDescent="0.3">
      <c r="B3" s="69"/>
      <c r="C3" s="69"/>
      <c r="D3" s="70"/>
      <c r="E3" s="70"/>
    </row>
    <row r="4" spans="1:15" ht="15.6" x14ac:dyDescent="0.3">
      <c r="A4" s="176" t="s">
        <v>49</v>
      </c>
      <c r="B4" s="177"/>
      <c r="C4" s="71"/>
      <c r="D4" s="19"/>
      <c r="E4" s="20" t="s">
        <v>18</v>
      </c>
      <c r="F4" s="21"/>
      <c r="G4" s="20" t="s">
        <v>57</v>
      </c>
      <c r="H4" s="21"/>
      <c r="I4" s="73" t="s">
        <v>53</v>
      </c>
      <c r="J4" s="21"/>
    </row>
    <row r="5" spans="1:15" ht="15.6" x14ac:dyDescent="0.25">
      <c r="B5" s="71"/>
      <c r="C5" s="71"/>
      <c r="D5" s="19"/>
      <c r="E5" s="95"/>
      <c r="F5" s="21"/>
      <c r="G5" s="21"/>
      <c r="H5" s="21"/>
      <c r="I5" s="21"/>
      <c r="J5" s="21"/>
    </row>
    <row r="6" spans="1:15" ht="15" x14ac:dyDescent="0.25">
      <c r="A6" s="184" t="s">
        <v>54</v>
      </c>
      <c r="B6" s="185"/>
      <c r="C6" s="74"/>
      <c r="D6" s="23"/>
      <c r="E6" s="18">
        <f>'المباني والتجهيزات '!H26</f>
        <v>1000000</v>
      </c>
      <c r="F6" s="24"/>
      <c r="G6" s="102">
        <f>I6/12</f>
        <v>4166.666666666667</v>
      </c>
      <c r="H6" s="24"/>
      <c r="I6" s="25">
        <f>'المباني والتجهيزات '!L26</f>
        <v>50000</v>
      </c>
    </row>
    <row r="7" spans="1:15" ht="15" x14ac:dyDescent="0.25">
      <c r="B7" s="74"/>
      <c r="C7" s="74"/>
      <c r="D7" s="23"/>
      <c r="E7" s="96"/>
      <c r="F7" s="24"/>
      <c r="G7" s="24"/>
      <c r="H7" s="24"/>
      <c r="I7" s="24"/>
    </row>
    <row r="8" spans="1:15" ht="15" x14ac:dyDescent="0.25">
      <c r="A8" s="182" t="s">
        <v>55</v>
      </c>
      <c r="B8" s="183"/>
      <c r="C8" s="76"/>
      <c r="D8" s="23"/>
      <c r="E8" s="18">
        <f>'الالات والمعدات '!H26</f>
        <v>500000</v>
      </c>
      <c r="F8" s="24"/>
      <c r="G8" s="103">
        <f>I8/12</f>
        <v>4166.666666666667</v>
      </c>
      <c r="H8" s="24"/>
      <c r="I8" s="25">
        <f>'الالات والمعدات '!L26</f>
        <v>50000</v>
      </c>
      <c r="J8" s="21"/>
    </row>
    <row r="9" spans="1:15" ht="15" x14ac:dyDescent="0.25">
      <c r="B9" s="76"/>
      <c r="C9" s="76"/>
      <c r="D9" s="23"/>
      <c r="E9" s="96"/>
      <c r="F9" s="24"/>
      <c r="G9" s="24"/>
      <c r="H9" s="24"/>
      <c r="I9" s="24"/>
      <c r="J9" s="21"/>
    </row>
    <row r="10" spans="1:15" ht="15" x14ac:dyDescent="0.25">
      <c r="A10" s="182" t="s">
        <v>56</v>
      </c>
      <c r="B10" s="183"/>
      <c r="C10" s="76"/>
      <c r="D10" s="23"/>
      <c r="E10" s="18">
        <f>'الاثاث المكتبي '!H26</f>
        <v>100</v>
      </c>
      <c r="F10" s="24"/>
      <c r="G10" s="103">
        <f>I10/12</f>
        <v>0.83333333333333337</v>
      </c>
      <c r="H10" s="24"/>
      <c r="I10" s="25">
        <f>'الاثاث المكتبي '!L26</f>
        <v>10</v>
      </c>
    </row>
    <row r="11" spans="1:15" ht="15" x14ac:dyDescent="0.25">
      <c r="B11" s="76"/>
      <c r="C11" s="76"/>
      <c r="D11" s="23"/>
      <c r="E11" s="96"/>
      <c r="F11" s="24"/>
      <c r="G11" s="24"/>
      <c r="H11" s="24"/>
      <c r="I11" s="24"/>
      <c r="J11" s="21"/>
    </row>
    <row r="12" spans="1:15" ht="15" hidden="1" x14ac:dyDescent="0.25">
      <c r="A12" s="182"/>
      <c r="B12" s="183"/>
      <c r="C12" s="76"/>
      <c r="D12" s="23"/>
      <c r="E12" s="27"/>
      <c r="F12" s="24"/>
      <c r="G12" s="103"/>
      <c r="H12" s="24"/>
      <c r="I12" s="25">
        <f>G12*12</f>
        <v>0</v>
      </c>
    </row>
    <row r="13" spans="1:15" ht="15" hidden="1" x14ac:dyDescent="0.25">
      <c r="B13" s="76"/>
      <c r="C13" s="76"/>
      <c r="D13" s="23"/>
      <c r="E13" s="96"/>
      <c r="F13" s="24"/>
      <c r="G13" s="24"/>
      <c r="H13" s="24"/>
      <c r="I13" s="24"/>
      <c r="J13" s="21"/>
    </row>
    <row r="14" spans="1:15" ht="15" hidden="1" x14ac:dyDescent="0.25">
      <c r="A14" s="182"/>
      <c r="B14" s="183"/>
      <c r="C14" s="76"/>
      <c r="D14" s="23"/>
      <c r="E14" s="18"/>
      <c r="F14" s="24"/>
      <c r="G14" s="103">
        <f>I14/12</f>
        <v>0</v>
      </c>
      <c r="H14" s="24"/>
      <c r="I14" s="103"/>
    </row>
    <row r="15" spans="1:15" ht="15.6" hidden="1" x14ac:dyDescent="0.25">
      <c r="B15" s="79"/>
      <c r="C15" s="79"/>
      <c r="D15" s="28"/>
      <c r="E15" s="97"/>
      <c r="F15" s="24"/>
      <c r="G15" s="24"/>
      <c r="H15" s="24"/>
      <c r="I15" s="24"/>
    </row>
    <row r="16" spans="1:15" ht="15" hidden="1" x14ac:dyDescent="0.25">
      <c r="A16" s="182"/>
      <c r="B16" s="183"/>
      <c r="C16" s="76"/>
      <c r="D16" s="23"/>
      <c r="E16" s="18"/>
      <c r="F16" s="24"/>
      <c r="G16" s="103">
        <f>I16/12</f>
        <v>0</v>
      </c>
      <c r="H16" s="24"/>
      <c r="I16" s="25">
        <f>'الاثاث المكتبي '!L32</f>
        <v>0</v>
      </c>
    </row>
    <row r="17" spans="1:10" ht="13.8" hidden="1" x14ac:dyDescent="0.25">
      <c r="D17" s="24"/>
      <c r="E17" s="98"/>
      <c r="F17" s="24"/>
      <c r="G17" s="24"/>
      <c r="H17" s="24"/>
      <c r="I17" s="24"/>
    </row>
    <row r="18" spans="1:10" ht="15" hidden="1" x14ac:dyDescent="0.25">
      <c r="A18" s="182"/>
      <c r="B18" s="183"/>
      <c r="D18" s="24"/>
      <c r="E18" s="25"/>
      <c r="F18" s="24"/>
      <c r="G18" s="103">
        <f>I18/12</f>
        <v>0</v>
      </c>
      <c r="H18" s="24"/>
      <c r="I18" s="25">
        <f>'الاثاث المكتبي '!L34</f>
        <v>0</v>
      </c>
    </row>
    <row r="19" spans="1:10" ht="13.8" hidden="1" x14ac:dyDescent="0.25">
      <c r="D19" s="24"/>
      <c r="E19" s="98"/>
      <c r="F19" s="24"/>
      <c r="G19" s="24"/>
      <c r="H19" s="24"/>
      <c r="I19" s="24"/>
    </row>
    <row r="20" spans="1:10" ht="15" hidden="1" x14ac:dyDescent="0.25">
      <c r="A20" s="182"/>
      <c r="B20" s="183"/>
      <c r="D20" s="24"/>
      <c r="E20" s="25"/>
      <c r="F20" s="24"/>
      <c r="G20" s="103">
        <f>I20/12</f>
        <v>0</v>
      </c>
      <c r="H20" s="24"/>
      <c r="I20" s="25">
        <f>'الاثاث المكتبي '!L36</f>
        <v>0</v>
      </c>
    </row>
    <row r="21" spans="1:10" ht="13.8" hidden="1" x14ac:dyDescent="0.25">
      <c r="D21" s="24"/>
      <c r="E21" s="98"/>
      <c r="F21" s="24"/>
      <c r="G21" s="24"/>
      <c r="H21" s="24"/>
      <c r="I21" s="24"/>
    </row>
    <row r="22" spans="1:10" ht="15" hidden="1" x14ac:dyDescent="0.25">
      <c r="A22" s="182"/>
      <c r="B22" s="183"/>
      <c r="D22" s="24"/>
      <c r="E22" s="25"/>
      <c r="F22" s="24"/>
      <c r="G22" s="103">
        <f>I22/12</f>
        <v>0</v>
      </c>
      <c r="H22" s="24"/>
      <c r="I22" s="25">
        <f>'الاثاث المكتبي '!L38</f>
        <v>0</v>
      </c>
    </row>
    <row r="23" spans="1:10" ht="13.8" hidden="1" x14ac:dyDescent="0.25">
      <c r="D23" s="24"/>
      <c r="E23" s="98"/>
      <c r="F23" s="24"/>
      <c r="G23" s="24"/>
      <c r="H23" s="24"/>
      <c r="I23" s="24"/>
    </row>
    <row r="24" spans="1:10" ht="15" hidden="1" x14ac:dyDescent="0.25">
      <c r="A24" s="182"/>
      <c r="B24" s="183"/>
      <c r="D24" s="24"/>
      <c r="E24" s="25"/>
      <c r="F24" s="24"/>
      <c r="G24" s="103">
        <f>I24/12</f>
        <v>0</v>
      </c>
      <c r="H24" s="24"/>
      <c r="I24" s="25">
        <f>'الاثاث المكتبي '!L40</f>
        <v>0</v>
      </c>
    </row>
    <row r="25" spans="1:10" ht="13.8" x14ac:dyDescent="0.25">
      <c r="D25" s="24"/>
      <c r="E25" s="24"/>
      <c r="F25" s="24"/>
      <c r="G25" s="24"/>
      <c r="H25" s="24"/>
      <c r="I25" s="24"/>
    </row>
    <row r="26" spans="1:10" ht="22.8" x14ac:dyDescent="0.75">
      <c r="A26" s="178" t="s">
        <v>18</v>
      </c>
      <c r="B26" s="179"/>
      <c r="C26" s="180"/>
      <c r="D26" s="24"/>
      <c r="E26" s="81">
        <f>SUM(E6:E25)</f>
        <v>1500100</v>
      </c>
      <c r="F26" s="24"/>
      <c r="G26" s="104">
        <f>SUM(G6:G25)</f>
        <v>8334.1666666666679</v>
      </c>
      <c r="H26" s="24"/>
      <c r="I26" s="81">
        <f>SUM(I6:I25)</f>
        <v>100010</v>
      </c>
    </row>
    <row r="28" spans="1:10" ht="13.8" hidden="1" x14ac:dyDescent="0.25">
      <c r="F28" s="21"/>
      <c r="G28" s="21"/>
      <c r="H28" s="21"/>
      <c r="I28" s="21"/>
    </row>
    <row r="29" spans="1:10" ht="13.8" hidden="1" x14ac:dyDescent="0.25"/>
    <row r="30" spans="1:10" ht="13.8" hidden="1" x14ac:dyDescent="0.25">
      <c r="F30" s="190" t="s">
        <v>19</v>
      </c>
      <c r="G30" s="191"/>
      <c r="H30" s="21"/>
      <c r="I30" s="83" t="b">
        <f>I26='المباني والتجهيزات '!L26+'الالات والمعدات '!L26</f>
        <v>0</v>
      </c>
    </row>
    <row r="31" spans="1:10" ht="13.8" hidden="1" x14ac:dyDescent="0.25"/>
    <row r="32" spans="1:10" ht="13.8" hidden="1" x14ac:dyDescent="0.25">
      <c r="F32" s="21"/>
      <c r="G32" s="21"/>
      <c r="H32" s="181" t="s">
        <v>83</v>
      </c>
      <c r="I32" s="181"/>
      <c r="J32" s="181"/>
    </row>
  </sheetData>
  <sheetProtection sheet="1" objects="1" scenarios="1" formatCells="0" formatColumns="0" formatRows="0" insertColumns="0" insertRows="0" deleteColumns="0" deleteRows="0" sort="0" autoFilter="0" pivotTables="0"/>
  <mergeCells count="15">
    <mergeCell ref="A26:C26"/>
    <mergeCell ref="F30:G30"/>
    <mergeCell ref="H32:J32"/>
    <mergeCell ref="A14:B14"/>
    <mergeCell ref="A16:B16"/>
    <mergeCell ref="A18:B18"/>
    <mergeCell ref="A20:B20"/>
    <mergeCell ref="A22:B22"/>
    <mergeCell ref="A24:B24"/>
    <mergeCell ref="A12:B12"/>
    <mergeCell ref="A2:I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8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4">
    <tabColor indexed="13"/>
  </sheetPr>
  <dimension ref="A2:M18"/>
  <sheetViews>
    <sheetView rightToLeft="1" view="pageBreakPreview" topLeftCell="A4" zoomScale="98" zoomScaleNormal="100" zoomScaleSheetLayoutView="98" workbookViewId="0">
      <selection activeCell="G8" sqref="G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20" style="31" bestFit="1" customWidth="1"/>
    <col min="6" max="6" width="5.3984375" style="31" customWidth="1"/>
    <col min="7" max="7" width="18" style="31" customWidth="1"/>
    <col min="8" max="8" width="8.8984375" style="31"/>
    <col min="9" max="9" width="12.69921875" style="31" customWidth="1"/>
    <col min="10" max="11" width="8.8984375" style="31"/>
    <col min="12" max="12" width="8.8984375" style="63"/>
    <col min="13" max="13" width="8.8984375" style="64"/>
    <col min="14" max="16384" width="8.8984375" style="65"/>
  </cols>
  <sheetData>
    <row r="2" spans="1:13" ht="22.8" x14ac:dyDescent="0.75">
      <c r="A2" s="173" t="s">
        <v>61</v>
      </c>
      <c r="B2" s="174"/>
      <c r="C2" s="174"/>
      <c r="D2" s="174"/>
      <c r="E2" s="174"/>
      <c r="F2" s="174"/>
      <c r="G2" s="175"/>
      <c r="H2" s="66"/>
      <c r="I2" s="66"/>
      <c r="J2" s="66"/>
      <c r="K2" s="66"/>
      <c r="L2" s="67"/>
      <c r="M2" s="68"/>
    </row>
    <row r="3" spans="1:13" ht="15.6" x14ac:dyDescent="0.3">
      <c r="B3" s="69"/>
      <c r="C3" s="69"/>
      <c r="D3" s="70"/>
      <c r="E3" s="70"/>
    </row>
    <row r="4" spans="1:13" ht="15.6" x14ac:dyDescent="0.3">
      <c r="A4" s="176" t="s">
        <v>24</v>
      </c>
      <c r="B4" s="177"/>
      <c r="C4" s="71"/>
      <c r="D4" s="19"/>
      <c r="E4" s="20" t="s">
        <v>44</v>
      </c>
      <c r="F4" s="21"/>
      <c r="G4" s="73" t="s">
        <v>17</v>
      </c>
      <c r="H4" s="21"/>
    </row>
    <row r="5" spans="1:13" ht="15.6" x14ac:dyDescent="0.25">
      <c r="B5" s="71"/>
      <c r="C5" s="71"/>
      <c r="D5" s="19"/>
      <c r="E5" s="19"/>
      <c r="F5" s="21"/>
      <c r="G5" s="21"/>
      <c r="H5" s="21"/>
    </row>
    <row r="6" spans="1:13" ht="15" x14ac:dyDescent="0.25">
      <c r="A6" s="171" t="s">
        <v>131</v>
      </c>
      <c r="B6" s="172"/>
      <c r="C6" s="74"/>
      <c r="D6" s="23"/>
      <c r="E6" s="8" t="s">
        <v>133</v>
      </c>
      <c r="F6" s="24"/>
      <c r="G6" s="14">
        <v>200000</v>
      </c>
    </row>
    <row r="7" spans="1:13" ht="15" x14ac:dyDescent="0.25">
      <c r="A7" s="47"/>
      <c r="B7" s="49"/>
      <c r="C7" s="74"/>
      <c r="D7" s="23"/>
      <c r="E7" s="51"/>
      <c r="F7" s="24"/>
      <c r="G7" s="52"/>
    </row>
    <row r="8" spans="1:13" ht="15" x14ac:dyDescent="0.25">
      <c r="A8" s="161"/>
      <c r="B8" s="162"/>
      <c r="C8" s="74"/>
      <c r="D8" s="23"/>
      <c r="E8" s="8"/>
      <c r="F8" s="24"/>
      <c r="G8" s="14"/>
      <c r="I8" s="31" t="s">
        <v>127</v>
      </c>
    </row>
    <row r="9" spans="1:13" ht="15" x14ac:dyDescent="0.25">
      <c r="A9" s="47"/>
      <c r="B9" s="53"/>
      <c r="C9" s="74"/>
      <c r="D9" s="23"/>
      <c r="E9" s="51"/>
      <c r="F9" s="24"/>
      <c r="G9" s="52"/>
    </row>
    <row r="10" spans="1:13" ht="15" x14ac:dyDescent="0.25">
      <c r="A10" s="161"/>
      <c r="B10" s="162"/>
      <c r="C10" s="74"/>
      <c r="D10" s="23"/>
      <c r="E10" s="8"/>
      <c r="F10" s="24"/>
      <c r="G10" s="14"/>
    </row>
    <row r="11" spans="1:13" ht="15" x14ac:dyDescent="0.25">
      <c r="B11" s="74"/>
      <c r="C11" s="74"/>
      <c r="D11" s="23"/>
      <c r="E11" s="26"/>
      <c r="F11" s="24"/>
      <c r="G11" s="89"/>
    </row>
    <row r="12" spans="1:13" s="31" customFormat="1" ht="22.8" x14ac:dyDescent="0.75">
      <c r="A12" s="178" t="s">
        <v>18</v>
      </c>
      <c r="B12" s="179"/>
      <c r="C12" s="179"/>
      <c r="D12" s="179"/>
      <c r="E12" s="180"/>
      <c r="F12" s="24"/>
      <c r="G12" s="81">
        <f>SUM(G6:G11)</f>
        <v>200000</v>
      </c>
      <c r="L12" s="63"/>
      <c r="M12" s="64"/>
    </row>
    <row r="14" spans="1:13" s="31" customFormat="1" ht="13.8" x14ac:dyDescent="0.25">
      <c r="F14" s="21"/>
      <c r="G14" s="21"/>
      <c r="L14" s="63"/>
      <c r="M14" s="64"/>
    </row>
    <row r="15" spans="1:13" s="31" customFormat="1" ht="13.8" x14ac:dyDescent="0.25">
      <c r="L15" s="63"/>
      <c r="M15" s="64"/>
    </row>
    <row r="16" spans="1:13" s="31" customFormat="1" ht="13.8" hidden="1" x14ac:dyDescent="0.25">
      <c r="E16" s="82" t="s">
        <v>19</v>
      </c>
      <c r="F16" s="21"/>
      <c r="G16" s="83" t="s">
        <v>59</v>
      </c>
      <c r="L16" s="63"/>
      <c r="M16" s="64"/>
    </row>
    <row r="18" spans="6:13" s="31" customFormat="1" ht="13.8" x14ac:dyDescent="0.25">
      <c r="F18" s="181" t="s">
        <v>83</v>
      </c>
      <c r="G18" s="181"/>
      <c r="H18" s="181"/>
      <c r="L18" s="63"/>
      <c r="M18" s="64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7">
    <mergeCell ref="F18:H18"/>
    <mergeCell ref="A2:G2"/>
    <mergeCell ref="A4:B4"/>
    <mergeCell ref="A6:B6"/>
    <mergeCell ref="A8:B8"/>
    <mergeCell ref="A12:E12"/>
    <mergeCell ref="A10:B10"/>
  </mergeCells>
  <pageMargins left="0.6998031496062993" right="0.6998031496062993" top="0.73868110236220463" bottom="0.73868110236220463" header="0.3110236220472441" footer="0.3110236220472441"/>
  <pageSetup paperSize="9" scale="9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5">
    <tabColor indexed="13"/>
  </sheetPr>
  <dimension ref="A2:M18"/>
  <sheetViews>
    <sheetView rightToLeft="1" view="pageBreakPreview" zoomScale="98" zoomScaleNormal="100" zoomScaleSheetLayoutView="98" workbookViewId="0">
      <selection activeCell="F27" sqref="F27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20" style="31" bestFit="1" customWidth="1"/>
    <col min="6" max="6" width="5.3984375" style="31" customWidth="1"/>
    <col min="7" max="7" width="18" style="31" customWidth="1"/>
    <col min="8" max="8" width="8.8984375" style="31"/>
    <col min="9" max="9" width="12.69921875" style="31" customWidth="1"/>
    <col min="10" max="11" width="8.8984375" style="31"/>
    <col min="12" max="12" width="8.8984375" style="63"/>
    <col min="13" max="13" width="8.8984375" style="64"/>
    <col min="14" max="16384" width="8.8984375" style="65"/>
  </cols>
  <sheetData>
    <row r="2" spans="1:13" ht="22.8" x14ac:dyDescent="0.75">
      <c r="A2" s="173" t="s">
        <v>64</v>
      </c>
      <c r="B2" s="174"/>
      <c r="C2" s="174"/>
      <c r="D2" s="174"/>
      <c r="E2" s="174"/>
      <c r="F2" s="174"/>
      <c r="G2" s="175"/>
      <c r="H2" s="66"/>
      <c r="I2" s="66"/>
      <c r="J2" s="66"/>
      <c r="K2" s="66"/>
      <c r="L2" s="67"/>
      <c r="M2" s="68"/>
    </row>
    <row r="3" spans="1:13" ht="15.6" x14ac:dyDescent="0.3">
      <c r="B3" s="69"/>
      <c r="C3" s="69"/>
      <c r="D3" s="70"/>
      <c r="E3" s="70"/>
    </row>
    <row r="4" spans="1:13" ht="15.6" x14ac:dyDescent="0.3">
      <c r="A4" s="176" t="s">
        <v>24</v>
      </c>
      <c r="B4" s="192"/>
      <c r="C4" s="192"/>
      <c r="D4" s="192"/>
      <c r="E4" s="177"/>
      <c r="F4" s="21"/>
      <c r="G4" s="73" t="s">
        <v>17</v>
      </c>
      <c r="H4" s="21"/>
    </row>
    <row r="5" spans="1:13" ht="15.6" x14ac:dyDescent="0.25">
      <c r="B5" s="71"/>
      <c r="C5" s="71"/>
      <c r="D5" s="19"/>
      <c r="E5" s="19"/>
      <c r="F5" s="21"/>
      <c r="G5" s="21"/>
      <c r="H5" s="21"/>
    </row>
    <row r="6" spans="1:13" ht="15" customHeight="1" x14ac:dyDescent="0.25">
      <c r="A6" s="184" t="s">
        <v>45</v>
      </c>
      <c r="B6" s="193"/>
      <c r="C6" s="193"/>
      <c r="D6" s="193"/>
      <c r="E6" s="185"/>
      <c r="F6" s="24"/>
      <c r="G6" s="88">
        <f>'الاصول المتداولة '!G14</f>
        <v>388332</v>
      </c>
    </row>
    <row r="7" spans="1:13" ht="15" x14ac:dyDescent="0.25">
      <c r="B7" s="74"/>
      <c r="C7" s="74"/>
      <c r="D7" s="23"/>
      <c r="E7" s="26"/>
      <c r="F7" s="24"/>
      <c r="G7" s="89"/>
    </row>
    <row r="8" spans="1:13" ht="15" x14ac:dyDescent="0.25">
      <c r="A8" s="182" t="s">
        <v>62</v>
      </c>
      <c r="B8" s="194"/>
      <c r="C8" s="194"/>
      <c r="D8" s="194"/>
      <c r="E8" s="183"/>
      <c r="F8" s="24"/>
      <c r="G8" s="88">
        <f>'خلاصة الاصول الثابته '!E26</f>
        <v>1500100</v>
      </c>
      <c r="H8" s="21"/>
    </row>
    <row r="9" spans="1:13" ht="15" x14ac:dyDescent="0.25">
      <c r="B9" s="76"/>
      <c r="C9" s="76"/>
      <c r="D9" s="23"/>
      <c r="E9" s="26"/>
      <c r="F9" s="24"/>
      <c r="G9" s="89"/>
      <c r="H9" s="21"/>
    </row>
    <row r="10" spans="1:13" ht="15" x14ac:dyDescent="0.25">
      <c r="A10" s="182" t="s">
        <v>63</v>
      </c>
      <c r="B10" s="194"/>
      <c r="C10" s="194"/>
      <c r="D10" s="194"/>
      <c r="E10" s="183"/>
      <c r="F10" s="24"/>
      <c r="G10" s="88">
        <f>'مصروفات تاسيس '!G12</f>
        <v>200000</v>
      </c>
      <c r="H10" s="21"/>
    </row>
    <row r="11" spans="1:13" s="31" customFormat="1" ht="13.8" x14ac:dyDescent="0.25">
      <c r="D11" s="24"/>
      <c r="E11" s="24"/>
      <c r="F11" s="24"/>
      <c r="G11" s="24"/>
      <c r="L11" s="63"/>
      <c r="M11" s="64"/>
    </row>
    <row r="12" spans="1:13" s="31" customFormat="1" ht="22.8" x14ac:dyDescent="0.75">
      <c r="A12" s="178" t="s">
        <v>18</v>
      </c>
      <c r="B12" s="179"/>
      <c r="C12" s="179"/>
      <c r="D12" s="179"/>
      <c r="E12" s="180"/>
      <c r="F12" s="24"/>
      <c r="G12" s="81">
        <f>SUM(G6:G11)</f>
        <v>2088432</v>
      </c>
      <c r="L12" s="63"/>
      <c r="M12" s="64"/>
    </row>
    <row r="14" spans="1:13" s="31" customFormat="1" ht="13.8" x14ac:dyDescent="0.25">
      <c r="F14" s="21"/>
      <c r="G14" s="21"/>
      <c r="L14" s="63"/>
      <c r="M14" s="64"/>
    </row>
    <row r="15" spans="1:13" s="31" customFormat="1" ht="13.8" x14ac:dyDescent="0.25">
      <c r="L15" s="63"/>
      <c r="M15" s="64"/>
    </row>
    <row r="16" spans="1:13" s="31" customFormat="1" ht="13.8" x14ac:dyDescent="0.25">
      <c r="E16" s="82" t="s">
        <v>19</v>
      </c>
      <c r="F16" s="21"/>
      <c r="G16" s="83" t="s">
        <v>59</v>
      </c>
      <c r="L16" s="63"/>
      <c r="M16" s="64"/>
    </row>
    <row r="18" spans="6:13" s="31" customFormat="1" ht="13.8" x14ac:dyDescent="0.25">
      <c r="F18" s="181" t="s">
        <v>83</v>
      </c>
      <c r="G18" s="181"/>
      <c r="H18" s="181"/>
      <c r="L18" s="63"/>
      <c r="M18" s="64"/>
    </row>
  </sheetData>
  <sheetProtection sheet="1" objects="1" scenarios="1"/>
  <mergeCells count="7">
    <mergeCell ref="F18:H18"/>
    <mergeCell ref="A2:G2"/>
    <mergeCell ref="A12:E12"/>
    <mergeCell ref="A4:E4"/>
    <mergeCell ref="A6:E6"/>
    <mergeCell ref="A8:E8"/>
    <mergeCell ref="A10:E10"/>
  </mergeCells>
  <pageMargins left="0.6998031496062993" right="0.6998031496062993" top="0.73868110236220463" bottom="0.73868110236220463" header="0.3110236220472441" footer="0.3110236220472441"/>
  <pageSetup paperSize="9" scale="9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6">
    <tabColor indexed="13"/>
  </sheetPr>
  <dimension ref="A2:M31"/>
  <sheetViews>
    <sheetView rightToLeft="1" view="pageBreakPreview" topLeftCell="A10" zoomScale="98" zoomScaleNormal="100" zoomScaleSheetLayoutView="98" workbookViewId="0">
      <selection activeCell="G10" sqref="G10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20" style="31" bestFit="1" customWidth="1"/>
    <col min="6" max="6" width="5.3984375" style="31" customWidth="1"/>
    <col min="7" max="7" width="18" style="31" customWidth="1"/>
    <col min="8" max="8" width="8.8984375" style="31"/>
    <col min="9" max="9" width="12.69921875" style="31" customWidth="1"/>
    <col min="10" max="10" width="9.59765625" style="31" bestFit="1" customWidth="1"/>
    <col min="11" max="11" width="12.8984375" style="31" bestFit="1" customWidth="1"/>
    <col min="12" max="12" width="12.3984375" style="63" bestFit="1" customWidth="1"/>
    <col min="13" max="13" width="15" style="64" bestFit="1" customWidth="1"/>
    <col min="14" max="16384" width="8.8984375" style="65"/>
  </cols>
  <sheetData>
    <row r="2" spans="1:13" ht="22.8" x14ac:dyDescent="0.75">
      <c r="A2" s="173" t="s">
        <v>100</v>
      </c>
      <c r="B2" s="174"/>
      <c r="C2" s="174"/>
      <c r="D2" s="174"/>
      <c r="E2" s="174"/>
      <c r="F2" s="174"/>
      <c r="G2" s="175"/>
      <c r="H2" s="66"/>
      <c r="I2" s="66"/>
      <c r="J2" s="66"/>
      <c r="K2" s="66"/>
      <c r="L2" s="67"/>
      <c r="M2" s="68"/>
    </row>
    <row r="3" spans="1:13" ht="15.6" x14ac:dyDescent="0.3">
      <c r="B3" s="69"/>
      <c r="C3" s="69"/>
      <c r="D3" s="70"/>
      <c r="E3" s="70"/>
    </row>
    <row r="4" spans="1:13" ht="15.6" x14ac:dyDescent="0.3">
      <c r="A4" s="176" t="s">
        <v>105</v>
      </c>
      <c r="B4" s="192"/>
      <c r="C4" s="192"/>
      <c r="D4" s="192"/>
      <c r="E4" s="177"/>
      <c r="F4" s="21"/>
      <c r="G4" s="105">
        <f>'رأس المال المستثمر '!G12</f>
        <v>2088432</v>
      </c>
      <c r="H4" s="21"/>
    </row>
    <row r="5" spans="1:13" ht="15.6" x14ac:dyDescent="0.25">
      <c r="B5" s="71"/>
      <c r="C5" s="71"/>
      <c r="D5" s="19"/>
      <c r="E5" s="19"/>
      <c r="F5" s="21"/>
      <c r="G5" s="21"/>
      <c r="H5" s="21"/>
    </row>
    <row r="6" spans="1:13" ht="15" customHeight="1" x14ac:dyDescent="0.25">
      <c r="A6" s="184" t="s">
        <v>66</v>
      </c>
      <c r="B6" s="193"/>
      <c r="C6" s="193"/>
      <c r="D6" s="193"/>
      <c r="E6" s="185"/>
      <c r="F6" s="24"/>
      <c r="G6" s="14">
        <v>1000000</v>
      </c>
      <c r="I6" s="31" t="s">
        <v>60</v>
      </c>
    </row>
    <row r="7" spans="1:13" ht="15" x14ac:dyDescent="0.25">
      <c r="B7" s="74"/>
      <c r="C7" s="74"/>
      <c r="D7" s="23"/>
      <c r="E7" s="26"/>
      <c r="F7" s="24"/>
      <c r="G7" s="52"/>
    </row>
    <row r="8" spans="1:13" ht="15" x14ac:dyDescent="0.25">
      <c r="A8" s="184" t="s">
        <v>107</v>
      </c>
      <c r="B8" s="193"/>
      <c r="C8" s="193"/>
      <c r="D8" s="193"/>
      <c r="E8" s="185"/>
      <c r="F8" s="24"/>
      <c r="G8" s="14">
        <v>200000</v>
      </c>
    </row>
    <row r="9" spans="1:13" ht="15" x14ac:dyDescent="0.25">
      <c r="B9" s="74"/>
      <c r="C9" s="74"/>
      <c r="D9" s="23"/>
      <c r="E9" s="26"/>
      <c r="F9" s="24"/>
      <c r="G9" s="52"/>
    </row>
    <row r="10" spans="1:13" ht="15" x14ac:dyDescent="0.25">
      <c r="A10" s="184" t="s">
        <v>106</v>
      </c>
      <c r="B10" s="193"/>
      <c r="C10" s="193"/>
      <c r="D10" s="193"/>
      <c r="E10" s="185"/>
      <c r="F10" s="24"/>
      <c r="G10" s="14">
        <v>100000</v>
      </c>
    </row>
    <row r="11" spans="1:13" ht="15" x14ac:dyDescent="0.25">
      <c r="B11" s="74"/>
      <c r="C11" s="74"/>
      <c r="D11" s="23"/>
      <c r="E11" s="26"/>
      <c r="F11" s="24"/>
      <c r="G11" s="89"/>
    </row>
    <row r="12" spans="1:13" ht="15.6" x14ac:dyDescent="0.3">
      <c r="A12" s="176" t="s">
        <v>129</v>
      </c>
      <c r="B12" s="192"/>
      <c r="C12" s="192"/>
      <c r="D12" s="192"/>
      <c r="E12" s="177"/>
      <c r="F12" s="21"/>
      <c r="G12" s="105">
        <f>G4-G6-G8-G10</f>
        <v>788432</v>
      </c>
      <c r="H12" s="21"/>
    </row>
    <row r="13" spans="1:13" ht="15" x14ac:dyDescent="0.25">
      <c r="B13" s="76"/>
      <c r="C13" s="76"/>
      <c r="D13" s="23"/>
      <c r="E13" s="26"/>
      <c r="F13" s="24"/>
      <c r="G13" s="89"/>
      <c r="H13" s="21"/>
    </row>
    <row r="14" spans="1:13" ht="15.6" x14ac:dyDescent="0.3">
      <c r="A14" s="176" t="s">
        <v>67</v>
      </c>
      <c r="B14" s="192"/>
      <c r="C14" s="192"/>
      <c r="D14" s="192"/>
      <c r="E14" s="177"/>
      <c r="F14" s="21"/>
      <c r="G14" s="219">
        <f>G12/12</f>
        <v>65702.666666666672</v>
      </c>
      <c r="H14" s="21"/>
    </row>
    <row r="15" spans="1:13" ht="15" x14ac:dyDescent="0.25">
      <c r="B15" s="76"/>
      <c r="C15" s="76"/>
      <c r="D15" s="23"/>
      <c r="E15" s="26"/>
      <c r="F15" s="24"/>
      <c r="G15" s="89"/>
      <c r="H15" s="21"/>
    </row>
    <row r="16" spans="1:13" ht="15" x14ac:dyDescent="0.25">
      <c r="A16" s="182" t="s">
        <v>130</v>
      </c>
      <c r="B16" s="194"/>
      <c r="C16" s="194"/>
      <c r="D16" s="194"/>
      <c r="E16" s="183"/>
      <c r="F16" s="24"/>
      <c r="G16" s="220">
        <v>0.15</v>
      </c>
      <c r="H16" s="21"/>
      <c r="I16" s="77"/>
      <c r="J16" s="106"/>
      <c r="K16" s="78"/>
      <c r="L16" s="107"/>
      <c r="M16" s="108"/>
    </row>
    <row r="17" spans="1:13" ht="15" x14ac:dyDescent="0.25">
      <c r="B17" s="76"/>
      <c r="C17" s="76"/>
      <c r="D17" s="23"/>
      <c r="E17" s="26"/>
      <c r="F17" s="24"/>
      <c r="G17" s="89"/>
      <c r="H17" s="21"/>
    </row>
    <row r="18" spans="1:13" ht="15" x14ac:dyDescent="0.25">
      <c r="B18" s="76"/>
      <c r="C18" s="76"/>
      <c r="D18" s="23"/>
      <c r="E18" s="26"/>
      <c r="F18" s="24"/>
      <c r="G18" s="89"/>
      <c r="H18" s="21"/>
      <c r="L18" s="107"/>
    </row>
    <row r="19" spans="1:13" ht="15" x14ac:dyDescent="0.25">
      <c r="B19" s="76"/>
      <c r="C19" s="76"/>
      <c r="D19" s="23"/>
      <c r="E19" s="26"/>
      <c r="F19" s="24"/>
      <c r="G19" s="89"/>
      <c r="H19" s="21"/>
      <c r="L19" s="107"/>
    </row>
    <row r="20" spans="1:13" ht="15" x14ac:dyDescent="0.25">
      <c r="B20" s="76"/>
      <c r="C20" s="76"/>
      <c r="D20" s="23"/>
      <c r="E20" s="26"/>
      <c r="F20" s="24"/>
      <c r="G20" s="89"/>
      <c r="H20" s="21"/>
    </row>
    <row r="21" spans="1:13" ht="15" x14ac:dyDescent="0.25">
      <c r="B21" s="76"/>
      <c r="C21" s="76"/>
      <c r="D21" s="23"/>
      <c r="E21" s="26"/>
      <c r="F21" s="24"/>
      <c r="G21" s="89"/>
      <c r="H21" s="21"/>
    </row>
    <row r="22" spans="1:13" ht="15" x14ac:dyDescent="0.25">
      <c r="B22" s="76"/>
      <c r="C22" s="76"/>
      <c r="D22" s="23"/>
      <c r="E22" s="26"/>
      <c r="F22" s="24"/>
      <c r="G22" s="89"/>
      <c r="H22" s="21"/>
    </row>
    <row r="23" spans="1:13" ht="15.6" x14ac:dyDescent="0.3">
      <c r="A23" s="176" t="s">
        <v>68</v>
      </c>
      <c r="B23" s="192"/>
      <c r="C23" s="192"/>
      <c r="D23" s="192"/>
      <c r="E23" s="177"/>
      <c r="F23" s="21"/>
      <c r="G23" s="105">
        <f>G14+(G14*G16)</f>
        <v>75558.066666666666</v>
      </c>
      <c r="H23" s="21"/>
    </row>
    <row r="24" spans="1:13" ht="15" x14ac:dyDescent="0.25">
      <c r="B24" s="76"/>
      <c r="C24" s="76"/>
      <c r="D24" s="23"/>
      <c r="E24" s="26"/>
      <c r="F24" s="24"/>
      <c r="G24" s="89"/>
      <c r="H24" s="21"/>
    </row>
    <row r="25" spans="1:13" s="31" customFormat="1" ht="13.8" x14ac:dyDescent="0.25">
      <c r="D25" s="24"/>
      <c r="E25" s="24"/>
      <c r="F25" s="24"/>
      <c r="G25" s="24"/>
      <c r="L25" s="63"/>
      <c r="M25" s="64"/>
    </row>
    <row r="27" spans="1:13" s="31" customFormat="1" ht="13.8" x14ac:dyDescent="0.25">
      <c r="F27" s="21"/>
      <c r="G27" s="21"/>
      <c r="L27" s="63"/>
      <c r="M27" s="64"/>
    </row>
    <row r="28" spans="1:13" s="31" customFormat="1" ht="13.8" x14ac:dyDescent="0.25">
      <c r="L28" s="63"/>
      <c r="M28" s="64"/>
    </row>
    <row r="29" spans="1:13" s="31" customFormat="1" ht="13.8" hidden="1" x14ac:dyDescent="0.25">
      <c r="E29" s="82" t="s">
        <v>19</v>
      </c>
      <c r="F29" s="21"/>
      <c r="G29" s="83" t="s">
        <v>59</v>
      </c>
      <c r="L29" s="63"/>
      <c r="M29" s="64"/>
    </row>
    <row r="31" spans="1:13" s="31" customFormat="1" ht="13.8" x14ac:dyDescent="0.25">
      <c r="F31" s="195"/>
      <c r="G31" s="195"/>
      <c r="H31" s="195"/>
      <c r="L31" s="63"/>
      <c r="M31" s="64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0">
    <mergeCell ref="F31:H31"/>
    <mergeCell ref="A2:G2"/>
    <mergeCell ref="A4:E4"/>
    <mergeCell ref="A6:E6"/>
    <mergeCell ref="A12:E12"/>
    <mergeCell ref="A16:E16"/>
    <mergeCell ref="A23:E23"/>
    <mergeCell ref="A14:E14"/>
    <mergeCell ref="A8:E8"/>
    <mergeCell ref="A10:E10"/>
  </mergeCells>
  <pageMargins left="0.6998031496062993" right="0.6998031496062993" top="0.73868110236220463" bottom="0.73868110236220463" header="0.3110236220472441" footer="0.3110236220472441"/>
  <pageSetup paperSize="9" scale="9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7">
    <tabColor indexed="30"/>
  </sheetPr>
  <dimension ref="A1:N22"/>
  <sheetViews>
    <sheetView rightToLeft="1" tabSelected="1" view="pageBreakPreview" zoomScale="85" zoomScaleNormal="100" zoomScaleSheetLayoutView="85" workbookViewId="0">
      <selection activeCell="B5" sqref="B5"/>
    </sheetView>
  </sheetViews>
  <sheetFormatPr defaultColWidth="8.8984375" defaultRowHeight="14.25" customHeight="1" x14ac:dyDescent="0.25"/>
  <cols>
    <col min="1" max="1" width="20.796875" style="65" bestFit="1" customWidth="1"/>
    <col min="2" max="13" width="13.796875" style="65" bestFit="1" customWidth="1"/>
    <col min="14" max="14" width="14.796875" style="65" bestFit="1" customWidth="1"/>
    <col min="15" max="16384" width="8.8984375" style="65"/>
  </cols>
  <sheetData>
    <row r="1" spans="1:14" ht="13.8" x14ac:dyDescent="0.25">
      <c r="A1" s="197" t="s">
        <v>122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13.8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3.8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ht="13.8" x14ac:dyDescent="0.25">
      <c r="A4" s="109" t="s">
        <v>69</v>
      </c>
      <c r="B4" s="110">
        <v>1</v>
      </c>
      <c r="C4" s="110">
        <v>2</v>
      </c>
      <c r="D4" s="110">
        <v>3</v>
      </c>
      <c r="E4" s="110">
        <v>4</v>
      </c>
      <c r="F4" s="110">
        <v>5</v>
      </c>
      <c r="G4" s="110">
        <v>6</v>
      </c>
      <c r="H4" s="110">
        <v>7</v>
      </c>
      <c r="I4" s="110">
        <v>8</v>
      </c>
      <c r="J4" s="110">
        <v>9</v>
      </c>
      <c r="K4" s="110">
        <v>10</v>
      </c>
      <c r="L4" s="110">
        <v>11</v>
      </c>
      <c r="M4" s="110">
        <v>12</v>
      </c>
      <c r="N4" s="196" t="s">
        <v>18</v>
      </c>
    </row>
    <row r="5" spans="1:14" ht="13.8" x14ac:dyDescent="0.25">
      <c r="A5" s="109" t="s">
        <v>70</v>
      </c>
      <c r="B5" s="220">
        <v>0.5</v>
      </c>
      <c r="C5" s="220">
        <v>0.5</v>
      </c>
      <c r="D5" s="220">
        <v>0.5</v>
      </c>
      <c r="E5" s="220">
        <v>0.7</v>
      </c>
      <c r="F5" s="220">
        <v>0.7</v>
      </c>
      <c r="G5" s="220">
        <v>0.7</v>
      </c>
      <c r="H5" s="220">
        <v>0.75</v>
      </c>
      <c r="I5" s="220">
        <v>0.8</v>
      </c>
      <c r="J5" s="220">
        <v>0.8</v>
      </c>
      <c r="K5" s="220">
        <v>0.8</v>
      </c>
      <c r="L5" s="220">
        <v>0.85</v>
      </c>
      <c r="M5" s="220">
        <v>0.85</v>
      </c>
      <c r="N5" s="196"/>
    </row>
    <row r="6" spans="1:14" ht="22.8" x14ac:dyDescent="0.4">
      <c r="A6" s="111" t="s">
        <v>13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4" ht="13.8" x14ac:dyDescent="0.25">
      <c r="A7" s="114" t="s">
        <v>120</v>
      </c>
      <c r="B7" s="115">
        <f>'الايرادات '!$H26*B5</f>
        <v>500000</v>
      </c>
      <c r="C7" s="115">
        <f>'الايرادات '!$H26*C5</f>
        <v>500000</v>
      </c>
      <c r="D7" s="115">
        <f>'الايرادات '!$H26*D5</f>
        <v>500000</v>
      </c>
      <c r="E7" s="115">
        <f>'الايرادات '!$H26*E5</f>
        <v>700000</v>
      </c>
      <c r="F7" s="115">
        <f>'الايرادات '!$H26*F5</f>
        <v>700000</v>
      </c>
      <c r="G7" s="115">
        <f>'الايرادات '!$H26*G5</f>
        <v>700000</v>
      </c>
      <c r="H7" s="115">
        <f>'الايرادات '!$H26*H5</f>
        <v>750000</v>
      </c>
      <c r="I7" s="115">
        <f>'الايرادات '!$H26*I5</f>
        <v>800000</v>
      </c>
      <c r="J7" s="115">
        <f>'الايرادات '!$H26*J5</f>
        <v>800000</v>
      </c>
      <c r="K7" s="115">
        <f>'الايرادات '!$H26*K5</f>
        <v>800000</v>
      </c>
      <c r="L7" s="115">
        <f>'الايرادات '!$H26*L5</f>
        <v>850000</v>
      </c>
      <c r="M7" s="115">
        <f>'الايرادات '!$H26*M5</f>
        <v>850000</v>
      </c>
      <c r="N7" s="116">
        <f>SUM(B7:M7)</f>
        <v>8450000</v>
      </c>
    </row>
    <row r="8" spans="1:14" ht="13.8" x14ac:dyDescent="0.25">
      <c r="A8" s="117" t="s">
        <v>119</v>
      </c>
      <c r="B8" s="118">
        <f t="shared" ref="B8:M8" si="0">B7*1%</f>
        <v>5000</v>
      </c>
      <c r="C8" s="118">
        <f t="shared" si="0"/>
        <v>5000</v>
      </c>
      <c r="D8" s="118">
        <f t="shared" si="0"/>
        <v>5000</v>
      </c>
      <c r="E8" s="118">
        <f t="shared" si="0"/>
        <v>7000</v>
      </c>
      <c r="F8" s="118">
        <f t="shared" si="0"/>
        <v>7000</v>
      </c>
      <c r="G8" s="118">
        <f t="shared" si="0"/>
        <v>7000</v>
      </c>
      <c r="H8" s="118">
        <f t="shared" si="0"/>
        <v>7500</v>
      </c>
      <c r="I8" s="118">
        <f t="shared" si="0"/>
        <v>8000</v>
      </c>
      <c r="J8" s="118">
        <f t="shared" si="0"/>
        <v>8000</v>
      </c>
      <c r="K8" s="118">
        <f t="shared" si="0"/>
        <v>8000</v>
      </c>
      <c r="L8" s="118">
        <f t="shared" si="0"/>
        <v>8500</v>
      </c>
      <c r="M8" s="118">
        <f t="shared" si="0"/>
        <v>8500</v>
      </c>
      <c r="N8" s="119">
        <f>SUM(B8:M8)</f>
        <v>84500</v>
      </c>
    </row>
    <row r="9" spans="1:14" ht="13.8" x14ac:dyDescent="0.25">
      <c r="A9" s="117" t="s">
        <v>71</v>
      </c>
      <c r="B9" s="118">
        <f t="shared" ref="B9:M9" si="1">B7*1%</f>
        <v>5000</v>
      </c>
      <c r="C9" s="118">
        <f t="shared" si="1"/>
        <v>5000</v>
      </c>
      <c r="D9" s="118">
        <f t="shared" si="1"/>
        <v>5000</v>
      </c>
      <c r="E9" s="118">
        <f t="shared" si="1"/>
        <v>7000</v>
      </c>
      <c r="F9" s="118">
        <f t="shared" si="1"/>
        <v>7000</v>
      </c>
      <c r="G9" s="118">
        <f t="shared" si="1"/>
        <v>7000</v>
      </c>
      <c r="H9" s="118">
        <f t="shared" si="1"/>
        <v>7500</v>
      </c>
      <c r="I9" s="118">
        <f t="shared" si="1"/>
        <v>8000</v>
      </c>
      <c r="J9" s="118">
        <f t="shared" si="1"/>
        <v>8000</v>
      </c>
      <c r="K9" s="118">
        <f t="shared" si="1"/>
        <v>8000</v>
      </c>
      <c r="L9" s="118">
        <f t="shared" si="1"/>
        <v>8500</v>
      </c>
      <c r="M9" s="118">
        <f t="shared" si="1"/>
        <v>8500</v>
      </c>
      <c r="N9" s="119">
        <f>SUM(B9:M9)</f>
        <v>84500</v>
      </c>
    </row>
    <row r="10" spans="1:14" ht="13.8" x14ac:dyDescent="0.25">
      <c r="A10" s="120" t="s">
        <v>72</v>
      </c>
      <c r="B10" s="121">
        <f t="shared" ref="B10:M10" si="2">B7-(B8+B9)</f>
        <v>490000</v>
      </c>
      <c r="C10" s="121">
        <f t="shared" si="2"/>
        <v>490000</v>
      </c>
      <c r="D10" s="121">
        <f t="shared" si="2"/>
        <v>490000</v>
      </c>
      <c r="E10" s="121">
        <f t="shared" si="2"/>
        <v>686000</v>
      </c>
      <c r="F10" s="121">
        <f t="shared" si="2"/>
        <v>686000</v>
      </c>
      <c r="G10" s="121">
        <f t="shared" si="2"/>
        <v>686000</v>
      </c>
      <c r="H10" s="121">
        <f t="shared" si="2"/>
        <v>735000</v>
      </c>
      <c r="I10" s="121">
        <f t="shared" si="2"/>
        <v>784000</v>
      </c>
      <c r="J10" s="121">
        <f t="shared" si="2"/>
        <v>784000</v>
      </c>
      <c r="K10" s="121">
        <f t="shared" si="2"/>
        <v>784000</v>
      </c>
      <c r="L10" s="121">
        <f t="shared" si="2"/>
        <v>833000</v>
      </c>
      <c r="M10" s="121">
        <f t="shared" si="2"/>
        <v>833000</v>
      </c>
      <c r="N10" s="122">
        <f>SUM(B10:M10)</f>
        <v>8281000</v>
      </c>
    </row>
    <row r="11" spans="1:14" s="126" customFormat="1" ht="22.8" x14ac:dyDescent="0.4">
      <c r="A11" s="123" t="s">
        <v>76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</row>
    <row r="12" spans="1:14" ht="13.8" x14ac:dyDescent="0.25">
      <c r="A12" s="127" t="s">
        <v>73</v>
      </c>
      <c r="B12" s="128">
        <f>'تكاليف المواد الخام '!$H26*B5</f>
        <v>200000</v>
      </c>
      <c r="C12" s="128">
        <f>'تكاليف المواد الخام '!$H26*C5</f>
        <v>200000</v>
      </c>
      <c r="D12" s="128">
        <f>'تكاليف المواد الخام '!$H26*D5</f>
        <v>200000</v>
      </c>
      <c r="E12" s="128">
        <f>'تكاليف المواد الخام '!$H26*E5</f>
        <v>280000</v>
      </c>
      <c r="F12" s="128">
        <f>'تكاليف المواد الخام '!$H26*F5</f>
        <v>280000</v>
      </c>
      <c r="G12" s="128">
        <f>'تكاليف المواد الخام '!$H26*G5</f>
        <v>280000</v>
      </c>
      <c r="H12" s="128">
        <f>'تكاليف المواد الخام '!$H26*H5</f>
        <v>300000</v>
      </c>
      <c r="I12" s="128">
        <f>'تكاليف المواد الخام '!$H26*I5</f>
        <v>320000</v>
      </c>
      <c r="J12" s="128">
        <f>'تكاليف المواد الخام '!$H26*J5</f>
        <v>320000</v>
      </c>
      <c r="K12" s="128">
        <f>'تكاليف المواد الخام '!$H26*K5</f>
        <v>320000</v>
      </c>
      <c r="L12" s="128">
        <f>'تكاليف المواد الخام '!$H26*L5</f>
        <v>340000</v>
      </c>
      <c r="M12" s="128">
        <f>'تكاليف المواد الخام '!$H26*M5</f>
        <v>340000</v>
      </c>
      <c r="N12" s="129">
        <f t="shared" ref="N12:N17" si="3">SUM(B12:M12)</f>
        <v>3380000</v>
      </c>
    </row>
    <row r="13" spans="1:14" ht="13.8" x14ac:dyDescent="0.25">
      <c r="A13" s="117" t="s">
        <v>74</v>
      </c>
      <c r="B13" s="130">
        <f>'تكالييف الرواتب '!$H26</f>
        <v>10000</v>
      </c>
      <c r="C13" s="130">
        <f>'تكالييف الرواتب '!$H26</f>
        <v>10000</v>
      </c>
      <c r="D13" s="130">
        <f>'تكالييف الرواتب '!$H26</f>
        <v>10000</v>
      </c>
      <c r="E13" s="130">
        <f>'تكالييف الرواتب '!$H26</f>
        <v>10000</v>
      </c>
      <c r="F13" s="130">
        <f>'تكالييف الرواتب '!$H26</f>
        <v>10000</v>
      </c>
      <c r="G13" s="130">
        <f>'تكالييف الرواتب '!$H26</f>
        <v>10000</v>
      </c>
      <c r="H13" s="130">
        <f>'تكالييف الرواتب '!$H26</f>
        <v>10000</v>
      </c>
      <c r="I13" s="130">
        <f>'تكالييف الرواتب '!$H26</f>
        <v>10000</v>
      </c>
      <c r="J13" s="130">
        <f>'تكالييف الرواتب '!$H26</f>
        <v>10000</v>
      </c>
      <c r="K13" s="130">
        <f>'تكالييف الرواتب '!$H26</f>
        <v>10000</v>
      </c>
      <c r="L13" s="130">
        <f>'تكالييف الرواتب '!$H26</f>
        <v>10000</v>
      </c>
      <c r="M13" s="130">
        <f>'تكالييف الرواتب '!$H26</f>
        <v>10000</v>
      </c>
      <c r="N13" s="131">
        <f t="shared" si="3"/>
        <v>120000</v>
      </c>
    </row>
    <row r="14" spans="1:14" ht="13.8" x14ac:dyDescent="0.25">
      <c r="A14" s="117" t="s">
        <v>75</v>
      </c>
      <c r="B14" s="130">
        <f>'تكاليف الايجارات '!$H26</f>
        <v>310000</v>
      </c>
      <c r="C14" s="130">
        <f>'تكاليف الايجارات '!$H26</f>
        <v>310000</v>
      </c>
      <c r="D14" s="130">
        <f>'تكاليف الايجارات '!$H26</f>
        <v>310000</v>
      </c>
      <c r="E14" s="130">
        <f>'تكاليف الايجارات '!$H26</f>
        <v>310000</v>
      </c>
      <c r="F14" s="130">
        <f>'تكاليف الايجارات '!$H26</f>
        <v>310000</v>
      </c>
      <c r="G14" s="130">
        <f>'تكاليف الايجارات '!$H26</f>
        <v>310000</v>
      </c>
      <c r="H14" s="130">
        <f>'تكاليف الايجارات '!$H26</f>
        <v>310000</v>
      </c>
      <c r="I14" s="130">
        <f>'تكاليف الايجارات '!$H26</f>
        <v>310000</v>
      </c>
      <c r="J14" s="130">
        <f>'تكاليف الايجارات '!$H26</f>
        <v>310000</v>
      </c>
      <c r="K14" s="130">
        <f>'تكاليف الايجارات '!$H26</f>
        <v>310000</v>
      </c>
      <c r="L14" s="130">
        <f>'تكاليف الايجارات '!$H26</f>
        <v>310000</v>
      </c>
      <c r="M14" s="130">
        <f>'تكاليف الايجارات '!$H26</f>
        <v>310000</v>
      </c>
      <c r="N14" s="131">
        <f t="shared" si="3"/>
        <v>3720000</v>
      </c>
    </row>
    <row r="15" spans="1:14" ht="13.8" x14ac:dyDescent="0.25">
      <c r="A15" s="117" t="s">
        <v>39</v>
      </c>
      <c r="B15" s="130">
        <f>'المصاريف الادارية'!$H26</f>
        <v>500</v>
      </c>
      <c r="C15" s="130">
        <f>'المصاريف الادارية'!$H26</f>
        <v>500</v>
      </c>
      <c r="D15" s="130">
        <f>'المصاريف الادارية'!$H26</f>
        <v>500</v>
      </c>
      <c r="E15" s="130">
        <f>'المصاريف الادارية'!$H26</f>
        <v>500</v>
      </c>
      <c r="F15" s="130">
        <f>'المصاريف الادارية'!$H26</f>
        <v>500</v>
      </c>
      <c r="G15" s="130">
        <f>'المصاريف الادارية'!$H26</f>
        <v>500</v>
      </c>
      <c r="H15" s="130">
        <f>'المصاريف الادارية'!$H26</f>
        <v>500</v>
      </c>
      <c r="I15" s="130">
        <f>'المصاريف الادارية'!$H26</f>
        <v>500</v>
      </c>
      <c r="J15" s="130">
        <f>'المصاريف الادارية'!$H26</f>
        <v>500</v>
      </c>
      <c r="K15" s="130">
        <f>'المصاريف الادارية'!$H26</f>
        <v>500</v>
      </c>
      <c r="L15" s="130">
        <f>'المصاريف الادارية'!$H26</f>
        <v>500</v>
      </c>
      <c r="M15" s="130">
        <f>'المصاريف الادارية'!$H26</f>
        <v>500</v>
      </c>
      <c r="N15" s="131">
        <f t="shared" si="3"/>
        <v>6000</v>
      </c>
    </row>
    <row r="16" spans="1:14" ht="13.8" x14ac:dyDescent="0.25">
      <c r="A16" s="117" t="s">
        <v>38</v>
      </c>
      <c r="B16" s="130">
        <f>' المرافق والطاقة والصيانة '!$H26</f>
        <v>50000</v>
      </c>
      <c r="C16" s="130">
        <f>' المرافق والطاقة والصيانة '!$H26</f>
        <v>50000</v>
      </c>
      <c r="D16" s="130">
        <f>' المرافق والطاقة والصيانة '!$H26</f>
        <v>50000</v>
      </c>
      <c r="E16" s="130">
        <f>' المرافق والطاقة والصيانة '!$H26</f>
        <v>50000</v>
      </c>
      <c r="F16" s="130">
        <f>' المرافق والطاقة والصيانة '!$H26</f>
        <v>50000</v>
      </c>
      <c r="G16" s="130">
        <f>' المرافق والطاقة والصيانة '!$H26</f>
        <v>50000</v>
      </c>
      <c r="H16" s="130">
        <f>' المرافق والطاقة والصيانة '!$H26</f>
        <v>50000</v>
      </c>
      <c r="I16" s="130">
        <f>' المرافق والطاقة والصيانة '!$H26</f>
        <v>50000</v>
      </c>
      <c r="J16" s="130">
        <f>' المرافق والطاقة والصيانة '!$H26</f>
        <v>50000</v>
      </c>
      <c r="K16" s="130">
        <f>' المرافق والطاقة والصيانة '!$H26</f>
        <v>50000</v>
      </c>
      <c r="L16" s="130">
        <f>' المرافق والطاقة والصيانة '!$H26</f>
        <v>50000</v>
      </c>
      <c r="M16" s="130">
        <f>' المرافق والطاقة والصيانة '!$H26</f>
        <v>50000</v>
      </c>
      <c r="N16" s="131">
        <f t="shared" si="3"/>
        <v>600000</v>
      </c>
    </row>
    <row r="17" spans="1:14" ht="13.8" x14ac:dyDescent="0.25">
      <c r="A17" s="117" t="s">
        <v>77</v>
      </c>
      <c r="B17" s="130">
        <f>'خلاصة الاصول الثابته '!$G26</f>
        <v>8334.1666666666679</v>
      </c>
      <c r="C17" s="130">
        <f>'خلاصة الاصول الثابته '!$G26</f>
        <v>8334.1666666666679</v>
      </c>
      <c r="D17" s="130">
        <f>'خلاصة الاصول الثابته '!$G26</f>
        <v>8334.1666666666679</v>
      </c>
      <c r="E17" s="130">
        <f>'خلاصة الاصول الثابته '!$G26</f>
        <v>8334.1666666666679</v>
      </c>
      <c r="F17" s="130">
        <f>'خلاصة الاصول الثابته '!$G26</f>
        <v>8334.1666666666679</v>
      </c>
      <c r="G17" s="130">
        <f>'خلاصة الاصول الثابته '!$G26</f>
        <v>8334.1666666666679</v>
      </c>
      <c r="H17" s="130">
        <f>'خلاصة الاصول الثابته '!$G26</f>
        <v>8334.1666666666679</v>
      </c>
      <c r="I17" s="130">
        <f>'خلاصة الاصول الثابته '!$G26</f>
        <v>8334.1666666666679</v>
      </c>
      <c r="J17" s="130">
        <f>'خلاصة الاصول الثابته '!$G26</f>
        <v>8334.1666666666679</v>
      </c>
      <c r="K17" s="130">
        <f>'خلاصة الاصول الثابته '!$G26</f>
        <v>8334.1666666666679</v>
      </c>
      <c r="L17" s="130">
        <f>'خلاصة الاصول الثابته '!$G26</f>
        <v>8334.1666666666679</v>
      </c>
      <c r="M17" s="130">
        <f>'خلاصة الاصول الثابته '!$G26</f>
        <v>8334.1666666666679</v>
      </c>
      <c r="N17" s="131">
        <f t="shared" si="3"/>
        <v>100010.00000000004</v>
      </c>
    </row>
    <row r="18" spans="1:14" ht="13.8" x14ac:dyDescent="0.25">
      <c r="A18" s="114" t="s">
        <v>78</v>
      </c>
      <c r="B18" s="132">
        <f t="shared" ref="B18:N18" si="4">SUM(B12:B17)</f>
        <v>578834.16666666663</v>
      </c>
      <c r="C18" s="132">
        <f t="shared" si="4"/>
        <v>578834.16666666663</v>
      </c>
      <c r="D18" s="132">
        <f t="shared" si="4"/>
        <v>578834.16666666663</v>
      </c>
      <c r="E18" s="132">
        <f t="shared" si="4"/>
        <v>658834.16666666663</v>
      </c>
      <c r="F18" s="132">
        <f t="shared" si="4"/>
        <v>658834.16666666663</v>
      </c>
      <c r="G18" s="132">
        <f t="shared" si="4"/>
        <v>658834.16666666663</v>
      </c>
      <c r="H18" s="132">
        <f t="shared" si="4"/>
        <v>678834.16666666663</v>
      </c>
      <c r="I18" s="132">
        <f t="shared" si="4"/>
        <v>698834.16666666663</v>
      </c>
      <c r="J18" s="132">
        <f t="shared" si="4"/>
        <v>698834.16666666663</v>
      </c>
      <c r="K18" s="132">
        <f t="shared" si="4"/>
        <v>698834.16666666663</v>
      </c>
      <c r="L18" s="132">
        <f t="shared" si="4"/>
        <v>718834.16666666663</v>
      </c>
      <c r="M18" s="132">
        <f t="shared" si="4"/>
        <v>718834.16666666663</v>
      </c>
      <c r="N18" s="122">
        <f t="shared" si="4"/>
        <v>7926010</v>
      </c>
    </row>
    <row r="19" spans="1:14" ht="13.8" x14ac:dyDescent="0.25">
      <c r="A19" s="133" t="s">
        <v>79</v>
      </c>
      <c r="B19" s="134">
        <f t="shared" ref="B19:M19" si="5">B10-B18</f>
        <v>-88834.166666666628</v>
      </c>
      <c r="C19" s="134">
        <f t="shared" si="5"/>
        <v>-88834.166666666628</v>
      </c>
      <c r="D19" s="134">
        <f t="shared" si="5"/>
        <v>-88834.166666666628</v>
      </c>
      <c r="E19" s="134">
        <f t="shared" si="5"/>
        <v>27165.833333333372</v>
      </c>
      <c r="F19" s="134">
        <f t="shared" si="5"/>
        <v>27165.833333333372</v>
      </c>
      <c r="G19" s="134">
        <f t="shared" si="5"/>
        <v>27165.833333333372</v>
      </c>
      <c r="H19" s="134">
        <f t="shared" si="5"/>
        <v>56165.833333333372</v>
      </c>
      <c r="I19" s="134">
        <f t="shared" si="5"/>
        <v>85165.833333333372</v>
      </c>
      <c r="J19" s="134">
        <f t="shared" si="5"/>
        <v>85165.833333333372</v>
      </c>
      <c r="K19" s="134">
        <f t="shared" si="5"/>
        <v>85165.833333333372</v>
      </c>
      <c r="L19" s="134">
        <f t="shared" si="5"/>
        <v>114165.83333333337</v>
      </c>
      <c r="M19" s="134">
        <f t="shared" si="5"/>
        <v>114165.83333333337</v>
      </c>
      <c r="N19" s="134">
        <f>SUM(B19:M19)</f>
        <v>354990.00000000047</v>
      </c>
    </row>
    <row r="20" spans="1:14" ht="13.8" hidden="1" x14ac:dyDescent="0.25">
      <c r="A20" s="135" t="s">
        <v>80</v>
      </c>
      <c r="B20" s="136">
        <f t="shared" ref="B20:N20" si="6">B19/B10</f>
        <v>-0.18129421768707474</v>
      </c>
      <c r="C20" s="136">
        <f t="shared" si="6"/>
        <v>-0.18129421768707474</v>
      </c>
      <c r="D20" s="136">
        <f t="shared" si="6"/>
        <v>-0.18129421768707474</v>
      </c>
      <c r="E20" s="136">
        <f t="shared" si="6"/>
        <v>3.9600340136054478E-2</v>
      </c>
      <c r="F20" s="136">
        <f t="shared" si="6"/>
        <v>3.9600340136054478E-2</v>
      </c>
      <c r="G20" s="136">
        <f t="shared" si="6"/>
        <v>3.9600340136054478E-2</v>
      </c>
      <c r="H20" s="136">
        <f t="shared" si="6"/>
        <v>7.6416099773242679E-2</v>
      </c>
      <c r="I20" s="136">
        <f t="shared" si="6"/>
        <v>0.10862988945578236</v>
      </c>
      <c r="J20" s="136">
        <f t="shared" si="6"/>
        <v>0.10862988945578236</v>
      </c>
      <c r="K20" s="136">
        <f t="shared" si="6"/>
        <v>0.10862988945578236</v>
      </c>
      <c r="L20" s="136">
        <f t="shared" si="6"/>
        <v>0.13705382152861148</v>
      </c>
      <c r="M20" s="136">
        <f t="shared" si="6"/>
        <v>0.13705382152861148</v>
      </c>
      <c r="N20" s="136">
        <f t="shared" si="6"/>
        <v>4.2868011109769406E-2</v>
      </c>
    </row>
    <row r="21" spans="1:14" ht="13.8" hidden="1" x14ac:dyDescent="0.25">
      <c r="A21" s="135" t="s">
        <v>81</v>
      </c>
      <c r="B21" s="136">
        <f t="shared" ref="B21:N21" si="7">B18/B10</f>
        <v>1.1812942176870747</v>
      </c>
      <c r="C21" s="136">
        <f t="shared" si="7"/>
        <v>1.1812942176870747</v>
      </c>
      <c r="D21" s="136">
        <f t="shared" si="7"/>
        <v>1.1812942176870747</v>
      </c>
      <c r="E21" s="136">
        <f t="shared" si="7"/>
        <v>0.96039965986394549</v>
      </c>
      <c r="F21" s="136">
        <f t="shared" si="7"/>
        <v>0.96039965986394549</v>
      </c>
      <c r="G21" s="136">
        <f t="shared" si="7"/>
        <v>0.96039965986394549</v>
      </c>
      <c r="H21" s="136">
        <f t="shared" si="7"/>
        <v>0.92358390022675729</v>
      </c>
      <c r="I21" s="136">
        <f t="shared" si="7"/>
        <v>0.89137011054421766</v>
      </c>
      <c r="J21" s="136">
        <f t="shared" si="7"/>
        <v>0.89137011054421766</v>
      </c>
      <c r="K21" s="136">
        <f t="shared" si="7"/>
        <v>0.89137011054421766</v>
      </c>
      <c r="L21" s="136">
        <f t="shared" si="7"/>
        <v>0.86294617847138855</v>
      </c>
      <c r="M21" s="136">
        <f t="shared" si="7"/>
        <v>0.86294617847138855</v>
      </c>
      <c r="N21" s="136">
        <f t="shared" si="7"/>
        <v>0.95713198889023066</v>
      </c>
    </row>
    <row r="22" spans="1:14" ht="17.399999999999999" x14ac:dyDescent="0.3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99" t="s">
        <v>83</v>
      </c>
      <c r="M22" s="199"/>
      <c r="N22" s="199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3">
    <mergeCell ref="N4:N5"/>
    <mergeCell ref="A1:N3"/>
    <mergeCell ref="L22:N22"/>
  </mergeCells>
  <pageMargins left="0.6998031496062993" right="0.6998031496062993" top="0.73868110236220463" bottom="0.73868110236220463" header="0.3110236220472441" footer="0.3110236220472441"/>
  <pageSetup paperSize="9" scale="60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8">
    <tabColor indexed="13"/>
  </sheetPr>
  <dimension ref="A1:AI150"/>
  <sheetViews>
    <sheetView rightToLeft="1" view="pageBreakPreview" zoomScale="60" zoomScaleNormal="100" workbookViewId="0">
      <selection activeCell="Q25" sqref="Q25"/>
    </sheetView>
  </sheetViews>
  <sheetFormatPr defaultColWidth="8.8984375" defaultRowHeight="14.25" customHeight="1" x14ac:dyDescent="0.25"/>
  <cols>
    <col min="1" max="1" width="9.796875" style="63" bestFit="1" customWidth="1"/>
    <col min="2" max="2" width="8.8984375" style="63"/>
    <col min="3" max="3" width="9.19921875" style="63" customWidth="1"/>
    <col min="4" max="4" width="2.3984375" style="63" customWidth="1"/>
    <col min="5" max="5" width="14.796875" style="63" bestFit="1" customWidth="1"/>
    <col min="6" max="6" width="2.796875" style="63" customWidth="1"/>
    <col min="7" max="7" width="20.5" style="63" bestFit="1" customWidth="1"/>
    <col min="8" max="8" width="3.19921875" style="63" customWidth="1"/>
    <col min="9" max="9" width="0.69921875" style="63" customWidth="1"/>
    <col min="10" max="10" width="3.19921875" style="63" customWidth="1"/>
    <col min="11" max="13" width="8.8984375" style="65"/>
    <col min="14" max="14" width="2.69921875" style="65" customWidth="1"/>
    <col min="15" max="15" width="14.796875" style="65" bestFit="1" customWidth="1"/>
    <col min="16" max="16" width="3.796875" style="65" customWidth="1"/>
    <col min="17" max="17" width="20.5" style="65" bestFit="1" customWidth="1"/>
    <col min="18" max="18" width="4.3984375" style="63" customWidth="1"/>
    <col min="19" max="35" width="8.8984375" style="63"/>
    <col min="36" max="16384" width="8.8984375" style="65"/>
  </cols>
  <sheetData>
    <row r="1" spans="1:17" s="63" customFormat="1" ht="27.75" customHeight="1" x14ac:dyDescent="0.25">
      <c r="A1" s="210" t="s">
        <v>114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s="63" customFormat="1" ht="13.8" x14ac:dyDescent="0.2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22.8" x14ac:dyDescent="0.4">
      <c r="A3" s="208" t="s">
        <v>84</v>
      </c>
      <c r="B3" s="209"/>
      <c r="C3" s="209"/>
      <c r="D3" s="138"/>
      <c r="E3" s="139" t="s">
        <v>85</v>
      </c>
      <c r="F3" s="138"/>
      <c r="G3" s="140" t="s">
        <v>86</v>
      </c>
      <c r="I3" s="141"/>
      <c r="K3" s="208" t="s">
        <v>100</v>
      </c>
      <c r="L3" s="209"/>
      <c r="M3" s="209"/>
      <c r="N3" s="138"/>
      <c r="O3" s="139" t="s">
        <v>85</v>
      </c>
      <c r="P3" s="138"/>
      <c r="Q3" s="140" t="s">
        <v>86</v>
      </c>
    </row>
    <row r="4" spans="1:17" ht="13.8" x14ac:dyDescent="0.25">
      <c r="I4" s="141"/>
      <c r="K4" s="63"/>
      <c r="L4" s="63"/>
      <c r="M4" s="63"/>
      <c r="N4" s="63"/>
      <c r="O4" s="63"/>
      <c r="P4" s="63"/>
      <c r="Q4" s="63"/>
    </row>
    <row r="5" spans="1:17" ht="13.8" x14ac:dyDescent="0.25">
      <c r="A5" s="205" t="s">
        <v>87</v>
      </c>
      <c r="B5" s="206"/>
      <c r="C5" s="206"/>
      <c r="D5" s="206"/>
      <c r="E5" s="206"/>
      <c r="F5" s="206"/>
      <c r="G5" s="207"/>
      <c r="I5" s="141"/>
      <c r="K5" s="205" t="s">
        <v>101</v>
      </c>
      <c r="L5" s="206"/>
      <c r="M5" s="206"/>
      <c r="N5" s="206"/>
      <c r="O5" s="206"/>
      <c r="P5" s="206"/>
      <c r="Q5" s="207"/>
    </row>
    <row r="6" spans="1:17" ht="13.8" x14ac:dyDescent="0.25">
      <c r="I6" s="141"/>
      <c r="K6" s="63"/>
      <c r="L6" s="63"/>
      <c r="M6" s="63"/>
      <c r="N6" s="63"/>
      <c r="O6" s="63"/>
      <c r="P6" s="63"/>
      <c r="Q6" s="63"/>
    </row>
    <row r="7" spans="1:17" ht="13.8" x14ac:dyDescent="0.25">
      <c r="B7" s="203" t="s">
        <v>46</v>
      </c>
      <c r="C7" s="204"/>
      <c r="E7" s="142">
        <f>'الاصول المتداولة '!G6</f>
        <v>97083</v>
      </c>
      <c r="G7" s="31"/>
      <c r="I7" s="141"/>
      <c r="K7" s="63"/>
      <c r="L7" s="203" t="s">
        <v>102</v>
      </c>
      <c r="M7" s="204"/>
      <c r="N7" s="63"/>
      <c r="O7" s="142">
        <f>'الخصوم وحقوق الملكية '!G8</f>
        <v>200000</v>
      </c>
      <c r="P7" s="63"/>
      <c r="Q7" s="31"/>
    </row>
    <row r="8" spans="1:17" ht="13.8" x14ac:dyDescent="0.25">
      <c r="I8" s="141"/>
      <c r="K8" s="63"/>
      <c r="L8" s="63"/>
      <c r="M8" s="63"/>
      <c r="N8" s="63"/>
      <c r="O8" s="63"/>
      <c r="P8" s="63"/>
      <c r="Q8" s="63"/>
    </row>
    <row r="9" spans="1:17" ht="13.8" x14ac:dyDescent="0.25">
      <c r="B9" s="203" t="s">
        <v>91</v>
      </c>
      <c r="C9" s="204"/>
      <c r="E9" s="143">
        <f>'الاصول المتداولة '!G10</f>
        <v>97083</v>
      </c>
      <c r="G9" s="31"/>
      <c r="I9" s="141"/>
      <c r="K9" s="63"/>
      <c r="L9" s="203" t="s">
        <v>103</v>
      </c>
      <c r="M9" s="204"/>
      <c r="N9" s="63"/>
      <c r="O9" s="143">
        <f>'الخصوم وحقوق الملكية '!G10</f>
        <v>100000</v>
      </c>
      <c r="P9" s="63"/>
      <c r="Q9" s="31"/>
    </row>
    <row r="10" spans="1:17" ht="13.8" x14ac:dyDescent="0.25">
      <c r="I10" s="141"/>
      <c r="K10" s="63"/>
      <c r="L10" s="63"/>
      <c r="M10" s="63"/>
      <c r="N10" s="63"/>
      <c r="O10" s="63"/>
      <c r="P10" s="63"/>
      <c r="Q10" s="63"/>
    </row>
    <row r="11" spans="1:17" ht="13.8" x14ac:dyDescent="0.25">
      <c r="B11" s="203" t="s">
        <v>92</v>
      </c>
      <c r="C11" s="204"/>
      <c r="E11" s="142">
        <f>'الاصول المتداولة '!G8</f>
        <v>97083</v>
      </c>
      <c r="G11" s="31"/>
      <c r="I11" s="141"/>
      <c r="K11" s="63"/>
      <c r="L11" s="203"/>
      <c r="M11" s="204"/>
      <c r="N11" s="63"/>
      <c r="O11" s="142"/>
      <c r="P11" s="63"/>
      <c r="Q11" s="31"/>
    </row>
    <row r="12" spans="1:17" ht="13.8" x14ac:dyDescent="0.25">
      <c r="I12" s="141"/>
      <c r="K12" s="63"/>
      <c r="L12" s="63"/>
      <c r="M12" s="63"/>
      <c r="N12" s="63"/>
      <c r="O12" s="63"/>
      <c r="P12" s="63"/>
      <c r="Q12" s="63"/>
    </row>
    <row r="13" spans="1:17" ht="13.8" x14ac:dyDescent="0.25">
      <c r="B13" s="203" t="s">
        <v>93</v>
      </c>
      <c r="C13" s="204"/>
      <c r="E13" s="143">
        <f>'الاصول المتداولة '!G12</f>
        <v>97083</v>
      </c>
      <c r="G13" s="31"/>
      <c r="I13" s="141"/>
      <c r="K13" s="63"/>
      <c r="L13" s="203"/>
      <c r="M13" s="204"/>
      <c r="N13" s="63"/>
      <c r="O13" s="143"/>
      <c r="P13" s="63"/>
      <c r="Q13" s="31"/>
    </row>
    <row r="14" spans="1:17" ht="13.8" x14ac:dyDescent="0.25">
      <c r="B14" s="144"/>
      <c r="C14" s="144"/>
      <c r="I14" s="141"/>
      <c r="K14" s="63"/>
      <c r="L14" s="144"/>
      <c r="M14" s="144"/>
      <c r="N14" s="63"/>
      <c r="O14" s="63"/>
      <c r="P14" s="63"/>
      <c r="Q14" s="63"/>
    </row>
    <row r="15" spans="1:17" ht="13.8" x14ac:dyDescent="0.25">
      <c r="A15" s="200" t="s">
        <v>88</v>
      </c>
      <c r="B15" s="201"/>
      <c r="C15" s="201"/>
      <c r="D15" s="201"/>
      <c r="E15" s="202"/>
      <c r="G15" s="145">
        <f>E7+E9+E11+E13</f>
        <v>388332</v>
      </c>
      <c r="I15" s="141"/>
      <c r="K15" s="200" t="s">
        <v>108</v>
      </c>
      <c r="L15" s="201"/>
      <c r="M15" s="201"/>
      <c r="N15" s="201"/>
      <c r="O15" s="202"/>
      <c r="P15" s="63"/>
      <c r="Q15" s="145">
        <f>O7+O9+O11+O13</f>
        <v>300000</v>
      </c>
    </row>
    <row r="16" spans="1:17" ht="13.8" x14ac:dyDescent="0.25">
      <c r="I16" s="141"/>
      <c r="K16" s="63"/>
      <c r="L16" s="63"/>
      <c r="M16" s="63"/>
      <c r="N16" s="63"/>
      <c r="O16" s="63"/>
      <c r="P16" s="63"/>
      <c r="Q16" s="63"/>
    </row>
    <row r="17" spans="1:17" ht="13.8" x14ac:dyDescent="0.25">
      <c r="A17" s="205" t="s">
        <v>89</v>
      </c>
      <c r="B17" s="206"/>
      <c r="C17" s="206"/>
      <c r="D17" s="206"/>
      <c r="E17" s="206"/>
      <c r="F17" s="206"/>
      <c r="G17" s="207"/>
      <c r="I17" s="141"/>
      <c r="K17" s="205" t="s">
        <v>104</v>
      </c>
      <c r="L17" s="206"/>
      <c r="M17" s="206"/>
      <c r="N17" s="206"/>
      <c r="O17" s="206"/>
      <c r="P17" s="206"/>
      <c r="Q17" s="207"/>
    </row>
    <row r="18" spans="1:17" ht="13.8" x14ac:dyDescent="0.25">
      <c r="I18" s="141"/>
      <c r="K18" s="63"/>
      <c r="L18" s="63"/>
      <c r="M18" s="63"/>
      <c r="N18" s="63"/>
      <c r="O18" s="63"/>
      <c r="P18" s="63"/>
      <c r="Q18" s="63"/>
    </row>
    <row r="19" spans="1:17" ht="13.8" x14ac:dyDescent="0.25">
      <c r="B19" s="203" t="s">
        <v>94</v>
      </c>
      <c r="C19" s="204"/>
      <c r="E19" s="142">
        <f>'الاثاث المكتبي '!H26</f>
        <v>100</v>
      </c>
      <c r="G19" s="31"/>
      <c r="I19" s="141"/>
      <c r="K19" s="63"/>
      <c r="L19" s="203" t="s">
        <v>109</v>
      </c>
      <c r="M19" s="204"/>
      <c r="N19" s="63"/>
      <c r="O19" s="142">
        <f>'الخصوم وحقوق الملكية '!G12</f>
        <v>788432</v>
      </c>
      <c r="P19" s="63"/>
      <c r="Q19" s="31"/>
    </row>
    <row r="20" spans="1:17" ht="13.8" x14ac:dyDescent="0.25">
      <c r="E20" s="146"/>
      <c r="I20" s="141"/>
      <c r="K20" s="63"/>
      <c r="L20" s="63"/>
      <c r="M20" s="63"/>
      <c r="N20" s="63"/>
      <c r="O20" s="146"/>
      <c r="P20" s="63"/>
      <c r="Q20" s="63"/>
    </row>
    <row r="21" spans="1:17" ht="13.8" x14ac:dyDescent="0.25">
      <c r="B21" s="203" t="s">
        <v>55</v>
      </c>
      <c r="C21" s="204"/>
      <c r="E21" s="142">
        <f>'الالات والمعدات '!H26</f>
        <v>500000</v>
      </c>
      <c r="G21" s="31"/>
      <c r="I21" s="141"/>
      <c r="K21" s="63"/>
      <c r="L21" s="203"/>
      <c r="M21" s="204"/>
      <c r="N21" s="63"/>
      <c r="O21" s="142"/>
      <c r="P21" s="63"/>
      <c r="Q21" s="31"/>
    </row>
    <row r="22" spans="1:17" ht="13.8" x14ac:dyDescent="0.25">
      <c r="E22" s="146"/>
      <c r="I22" s="141"/>
      <c r="K22" s="63"/>
      <c r="L22" s="63"/>
      <c r="M22" s="63"/>
      <c r="N22" s="63"/>
      <c r="O22" s="146"/>
      <c r="P22" s="63"/>
      <c r="Q22" s="63"/>
    </row>
    <row r="23" spans="1:17" ht="13.8" x14ac:dyDescent="0.25">
      <c r="B23" s="203" t="s">
        <v>95</v>
      </c>
      <c r="C23" s="204"/>
      <c r="E23" s="142">
        <f>'المباني والتجهيزات '!H26</f>
        <v>1000000</v>
      </c>
      <c r="G23" s="31"/>
      <c r="I23" s="141"/>
      <c r="K23" s="63"/>
      <c r="L23" s="203"/>
      <c r="M23" s="204"/>
      <c r="N23" s="63"/>
      <c r="O23" s="142"/>
      <c r="P23" s="63"/>
      <c r="Q23" s="31"/>
    </row>
    <row r="24" spans="1:17" ht="13.8" x14ac:dyDescent="0.25">
      <c r="E24" s="146"/>
      <c r="I24" s="141"/>
      <c r="K24" s="63"/>
      <c r="L24" s="63"/>
      <c r="M24" s="63"/>
      <c r="N24" s="63"/>
      <c r="O24" s="146"/>
      <c r="P24" s="63"/>
      <c r="Q24" s="63"/>
    </row>
    <row r="25" spans="1:17" ht="13.8" x14ac:dyDescent="0.25">
      <c r="B25" s="203" t="s">
        <v>96</v>
      </c>
      <c r="C25" s="204"/>
      <c r="E25" s="142">
        <v>0</v>
      </c>
      <c r="G25" s="31"/>
      <c r="I25" s="141"/>
      <c r="K25" s="215" t="s">
        <v>110</v>
      </c>
      <c r="L25" s="216"/>
      <c r="M25" s="216"/>
      <c r="N25" s="216"/>
      <c r="O25" s="217"/>
      <c r="P25" s="63"/>
      <c r="Q25" s="147">
        <f>O19+O21+O23</f>
        <v>788432</v>
      </c>
    </row>
    <row r="26" spans="1:17" ht="13.8" x14ac:dyDescent="0.25">
      <c r="E26" s="146"/>
      <c r="I26" s="141"/>
      <c r="K26" s="63"/>
      <c r="L26" s="63"/>
      <c r="M26" s="63"/>
      <c r="N26" s="63"/>
      <c r="O26" s="146"/>
      <c r="P26" s="63"/>
      <c r="Q26" s="63"/>
    </row>
    <row r="27" spans="1:17" ht="13.8" x14ac:dyDescent="0.25">
      <c r="B27" s="203" t="s">
        <v>97</v>
      </c>
      <c r="C27" s="204"/>
      <c r="E27" s="142">
        <f>'مصروفات تاسيس '!G12</f>
        <v>200000</v>
      </c>
      <c r="G27" s="31"/>
      <c r="I27" s="141"/>
      <c r="K27" s="215" t="s">
        <v>111</v>
      </c>
      <c r="L27" s="216"/>
      <c r="M27" s="216"/>
      <c r="N27" s="216"/>
      <c r="O27" s="217"/>
      <c r="P27" s="63"/>
      <c r="Q27" s="142">
        <f>'الخصوم وحقوق الملكية '!G6</f>
        <v>1000000</v>
      </c>
    </row>
    <row r="28" spans="1:17" ht="13.8" x14ac:dyDescent="0.25">
      <c r="B28" s="144"/>
      <c r="C28" s="144"/>
      <c r="I28" s="141"/>
      <c r="K28" s="63"/>
      <c r="L28" s="144"/>
      <c r="M28" s="144"/>
      <c r="N28" s="63"/>
      <c r="O28" s="63"/>
      <c r="P28" s="63"/>
      <c r="Q28" s="63"/>
    </row>
    <row r="29" spans="1:17" ht="13.8" x14ac:dyDescent="0.25">
      <c r="A29" s="200" t="s">
        <v>90</v>
      </c>
      <c r="B29" s="201"/>
      <c r="C29" s="201"/>
      <c r="D29" s="201"/>
      <c r="E29" s="202"/>
      <c r="G29" s="148">
        <f>E19+E21+E23+E25+E27</f>
        <v>1700100</v>
      </c>
      <c r="I29" s="141"/>
      <c r="K29" s="200" t="s">
        <v>112</v>
      </c>
      <c r="L29" s="201"/>
      <c r="M29" s="201"/>
      <c r="N29" s="201"/>
      <c r="O29" s="202"/>
      <c r="P29" s="63"/>
      <c r="Q29" s="148">
        <f>Q25+Q27</f>
        <v>1788432</v>
      </c>
    </row>
    <row r="30" spans="1:17" ht="13.8" x14ac:dyDescent="0.25">
      <c r="I30" s="141"/>
      <c r="K30" s="63"/>
      <c r="L30" s="63"/>
      <c r="M30" s="63"/>
      <c r="N30" s="63"/>
      <c r="O30" s="63"/>
      <c r="P30" s="63"/>
      <c r="Q30" s="63"/>
    </row>
    <row r="31" spans="1:17" ht="21" x14ac:dyDescent="0.4">
      <c r="A31" s="212" t="s">
        <v>99</v>
      </c>
      <c r="B31" s="213"/>
      <c r="C31" s="213"/>
      <c r="D31" s="213"/>
      <c r="E31" s="214"/>
      <c r="G31" s="149">
        <f>G29+G15</f>
        <v>2088432</v>
      </c>
      <c r="I31" s="141"/>
      <c r="K31" s="212" t="s">
        <v>113</v>
      </c>
      <c r="L31" s="213"/>
      <c r="M31" s="213"/>
      <c r="N31" s="213"/>
      <c r="O31" s="214"/>
      <c r="P31" s="63"/>
      <c r="Q31" s="149">
        <f>Q15+Q29</f>
        <v>2088432</v>
      </c>
    </row>
    <row r="32" spans="1:17" s="63" customFormat="1" ht="13.8" x14ac:dyDescent="0.25"/>
    <row r="33" spans="13:17" s="63" customFormat="1" ht="13.8" x14ac:dyDescent="0.25">
      <c r="M33" s="211" t="s">
        <v>83</v>
      </c>
      <c r="N33" s="211"/>
      <c r="O33" s="211"/>
      <c r="P33" s="211"/>
      <c r="Q33" s="211"/>
    </row>
    <row r="34" spans="13:17" s="63" customFormat="1" ht="13.8" x14ac:dyDescent="0.25"/>
    <row r="35" spans="13:17" s="63" customFormat="1" ht="13.8" x14ac:dyDescent="0.25"/>
    <row r="36" spans="13:17" s="63" customFormat="1" ht="13.8" x14ac:dyDescent="0.25"/>
    <row r="37" spans="13:17" s="63" customFormat="1" ht="13.8" x14ac:dyDescent="0.25"/>
    <row r="38" spans="13:17" s="63" customFormat="1" ht="13.8" x14ac:dyDescent="0.25"/>
    <row r="39" spans="13:17" s="63" customFormat="1" ht="13.8" x14ac:dyDescent="0.25"/>
    <row r="40" spans="13:17" s="63" customFormat="1" ht="13.8" x14ac:dyDescent="0.25"/>
    <row r="41" spans="13:17" s="63" customFormat="1" ht="13.8" x14ac:dyDescent="0.25"/>
    <row r="42" spans="13:17" s="63" customFormat="1" ht="13.8" x14ac:dyDescent="0.25"/>
    <row r="43" spans="13:17" s="63" customFormat="1" ht="13.8" x14ac:dyDescent="0.25"/>
    <row r="44" spans="13:17" s="63" customFormat="1" ht="13.8" x14ac:dyDescent="0.25"/>
    <row r="45" spans="13:17" s="63" customFormat="1" ht="13.8" x14ac:dyDescent="0.25"/>
    <row r="46" spans="13:17" s="63" customFormat="1" ht="13.8" x14ac:dyDescent="0.25"/>
    <row r="47" spans="13:17" s="63" customFormat="1" ht="13.8" x14ac:dyDescent="0.25"/>
    <row r="48" spans="13:17" s="63" customFormat="1" ht="13.8" x14ac:dyDescent="0.25"/>
    <row r="49" s="63" customFormat="1" ht="13.8" x14ac:dyDescent="0.25"/>
    <row r="50" s="63" customFormat="1" ht="13.8" x14ac:dyDescent="0.25"/>
    <row r="51" s="63" customFormat="1" ht="13.8" x14ac:dyDescent="0.25"/>
    <row r="52" s="63" customFormat="1" ht="13.8" x14ac:dyDescent="0.25"/>
    <row r="53" s="63" customFormat="1" ht="13.8" x14ac:dyDescent="0.25"/>
    <row r="54" s="63" customFormat="1" ht="13.8" x14ac:dyDescent="0.25"/>
    <row r="55" s="63" customFormat="1" ht="13.8" x14ac:dyDescent="0.25"/>
    <row r="56" s="63" customFormat="1" ht="13.8" x14ac:dyDescent="0.25"/>
    <row r="57" s="63" customFormat="1" ht="13.8" x14ac:dyDescent="0.25"/>
    <row r="58" s="63" customFormat="1" ht="13.8" x14ac:dyDescent="0.25"/>
    <row r="59" s="63" customFormat="1" ht="13.8" x14ac:dyDescent="0.25"/>
    <row r="60" s="63" customFormat="1" ht="13.8" x14ac:dyDescent="0.25"/>
    <row r="61" s="63" customFormat="1" ht="13.8" x14ac:dyDescent="0.25"/>
    <row r="62" s="63" customFormat="1" ht="13.8" x14ac:dyDescent="0.25"/>
    <row r="63" s="63" customFormat="1" ht="13.8" x14ac:dyDescent="0.25"/>
    <row r="64" s="63" customFormat="1" ht="13.8" x14ac:dyDescent="0.25"/>
    <row r="65" s="63" customFormat="1" ht="13.8" x14ac:dyDescent="0.25"/>
    <row r="66" s="63" customFormat="1" ht="13.8" x14ac:dyDescent="0.25"/>
    <row r="67" s="63" customFormat="1" ht="13.8" x14ac:dyDescent="0.25"/>
    <row r="68" s="63" customFormat="1" ht="13.8" x14ac:dyDescent="0.25"/>
    <row r="69" s="63" customFormat="1" ht="13.8" x14ac:dyDescent="0.25"/>
    <row r="70" s="63" customFormat="1" ht="13.8" x14ac:dyDescent="0.25"/>
    <row r="71" s="63" customFormat="1" ht="13.8" x14ac:dyDescent="0.25"/>
    <row r="72" s="63" customFormat="1" ht="13.8" x14ac:dyDescent="0.25"/>
    <row r="73" s="63" customFormat="1" ht="13.8" x14ac:dyDescent="0.25"/>
    <row r="74" s="63" customFormat="1" ht="13.8" x14ac:dyDescent="0.25"/>
    <row r="75" s="63" customFormat="1" ht="13.8" x14ac:dyDescent="0.25"/>
    <row r="76" s="63" customFormat="1" ht="13.8" x14ac:dyDescent="0.25"/>
    <row r="77" s="63" customFormat="1" ht="13.8" x14ac:dyDescent="0.25"/>
    <row r="78" s="63" customFormat="1" ht="13.8" x14ac:dyDescent="0.25"/>
    <row r="79" s="63" customFormat="1" ht="13.8" x14ac:dyDescent="0.25"/>
    <row r="80" s="63" customFormat="1" ht="13.8" x14ac:dyDescent="0.25"/>
    <row r="81" s="63" customFormat="1" ht="13.8" x14ac:dyDescent="0.25"/>
    <row r="82" s="63" customFormat="1" ht="13.8" x14ac:dyDescent="0.25"/>
    <row r="83" s="63" customFormat="1" ht="13.8" x14ac:dyDescent="0.25"/>
    <row r="84" s="63" customFormat="1" ht="13.8" x14ac:dyDescent="0.25"/>
    <row r="85" s="63" customFormat="1" ht="13.8" x14ac:dyDescent="0.25"/>
    <row r="86" s="63" customFormat="1" ht="13.8" x14ac:dyDescent="0.25"/>
    <row r="87" s="63" customFormat="1" ht="13.8" x14ac:dyDescent="0.25"/>
    <row r="88" s="63" customFormat="1" ht="13.8" x14ac:dyDescent="0.25"/>
    <row r="89" s="63" customFormat="1" ht="13.8" x14ac:dyDescent="0.25"/>
    <row r="90" s="63" customFormat="1" ht="13.8" x14ac:dyDescent="0.25"/>
    <row r="91" s="63" customFormat="1" ht="13.8" x14ac:dyDescent="0.25"/>
    <row r="92" s="63" customFormat="1" ht="13.8" x14ac:dyDescent="0.25"/>
    <row r="93" s="63" customFormat="1" ht="13.8" x14ac:dyDescent="0.25"/>
    <row r="94" s="63" customFormat="1" ht="13.8" x14ac:dyDescent="0.25"/>
    <row r="95" s="63" customFormat="1" ht="13.8" x14ac:dyDescent="0.25"/>
    <row r="96" s="63" customFormat="1" ht="13.8" x14ac:dyDescent="0.25"/>
    <row r="97" s="63" customFormat="1" ht="13.8" x14ac:dyDescent="0.25"/>
    <row r="98" s="63" customFormat="1" ht="13.8" x14ac:dyDescent="0.25"/>
    <row r="99" s="63" customFormat="1" ht="13.8" x14ac:dyDescent="0.25"/>
    <row r="100" s="63" customFormat="1" ht="13.8" x14ac:dyDescent="0.25"/>
    <row r="101" s="63" customFormat="1" ht="13.8" x14ac:dyDescent="0.25"/>
    <row r="102" s="63" customFormat="1" ht="13.8" x14ac:dyDescent="0.25"/>
    <row r="103" s="63" customFormat="1" ht="13.8" x14ac:dyDescent="0.25"/>
    <row r="104" s="63" customFormat="1" ht="13.8" x14ac:dyDescent="0.25"/>
    <row r="105" s="63" customFormat="1" ht="13.8" x14ac:dyDescent="0.25"/>
    <row r="106" s="63" customFormat="1" ht="13.8" x14ac:dyDescent="0.25"/>
    <row r="107" s="63" customFormat="1" ht="13.8" x14ac:dyDescent="0.25"/>
    <row r="108" s="63" customFormat="1" ht="13.8" x14ac:dyDescent="0.25"/>
    <row r="109" s="63" customFormat="1" ht="13.8" x14ac:dyDescent="0.25"/>
    <row r="110" s="63" customFormat="1" ht="13.8" x14ac:dyDescent="0.25"/>
    <row r="111" s="63" customFormat="1" ht="13.8" x14ac:dyDescent="0.25"/>
    <row r="112" s="63" customFormat="1" ht="13.8" x14ac:dyDescent="0.25"/>
    <row r="113" s="63" customFormat="1" ht="13.8" x14ac:dyDescent="0.25"/>
    <row r="114" s="63" customFormat="1" ht="13.8" x14ac:dyDescent="0.25"/>
    <row r="115" s="63" customFormat="1" ht="13.8" x14ac:dyDescent="0.25"/>
    <row r="116" s="63" customFormat="1" ht="13.8" x14ac:dyDescent="0.25"/>
    <row r="117" s="63" customFormat="1" ht="13.8" x14ac:dyDescent="0.25"/>
    <row r="118" s="63" customFormat="1" ht="13.8" x14ac:dyDescent="0.25"/>
    <row r="119" s="63" customFormat="1" ht="13.8" x14ac:dyDescent="0.25"/>
    <row r="120" s="63" customFormat="1" ht="13.8" x14ac:dyDescent="0.25"/>
    <row r="121" s="63" customFormat="1" ht="13.8" x14ac:dyDescent="0.25"/>
    <row r="122" s="63" customFormat="1" ht="13.8" x14ac:dyDescent="0.25"/>
    <row r="123" s="63" customFormat="1" ht="13.8" x14ac:dyDescent="0.25"/>
    <row r="124" s="63" customFormat="1" ht="13.8" x14ac:dyDescent="0.25"/>
    <row r="125" s="63" customFormat="1" ht="13.8" x14ac:dyDescent="0.25"/>
    <row r="126" s="63" customFormat="1" ht="13.8" x14ac:dyDescent="0.25"/>
    <row r="127" s="63" customFormat="1" ht="13.8" x14ac:dyDescent="0.25"/>
    <row r="128" s="63" customFormat="1" ht="13.8" x14ac:dyDescent="0.25"/>
    <row r="129" s="63" customFormat="1" ht="13.8" x14ac:dyDescent="0.25"/>
    <row r="130" s="63" customFormat="1" ht="13.8" x14ac:dyDescent="0.25"/>
    <row r="131" s="63" customFormat="1" ht="13.8" x14ac:dyDescent="0.25"/>
    <row r="132" s="63" customFormat="1" ht="13.8" x14ac:dyDescent="0.25"/>
    <row r="133" s="63" customFormat="1" ht="13.8" x14ac:dyDescent="0.25"/>
    <row r="134" s="63" customFormat="1" ht="13.8" x14ac:dyDescent="0.25"/>
    <row r="135" s="63" customFormat="1" ht="13.8" x14ac:dyDescent="0.25"/>
    <row r="136" s="63" customFormat="1" ht="13.8" x14ac:dyDescent="0.25"/>
    <row r="137" s="63" customFormat="1" ht="13.8" x14ac:dyDescent="0.25"/>
    <row r="138" s="63" customFormat="1" ht="13.8" x14ac:dyDescent="0.25"/>
    <row r="139" s="63" customFormat="1" ht="13.8" x14ac:dyDescent="0.25"/>
    <row r="140" s="63" customFormat="1" ht="13.8" x14ac:dyDescent="0.25"/>
    <row r="141" s="63" customFormat="1" ht="13.8" x14ac:dyDescent="0.25"/>
    <row r="142" s="63" customFormat="1" ht="13.8" x14ac:dyDescent="0.25"/>
    <row r="143" s="63" customFormat="1" ht="13.8" x14ac:dyDescent="0.25"/>
    <row r="144" s="63" customFormat="1" ht="13.8" x14ac:dyDescent="0.25"/>
    <row r="145" s="63" customFormat="1" ht="13.8" x14ac:dyDescent="0.25"/>
    <row r="146" s="63" customFormat="1" ht="13.8" x14ac:dyDescent="0.25"/>
    <row r="147" s="63" customFormat="1" ht="13.8" x14ac:dyDescent="0.25"/>
    <row r="148" s="63" customFormat="1" ht="13.8" x14ac:dyDescent="0.25"/>
    <row r="149" s="63" customFormat="1" ht="13.8" x14ac:dyDescent="0.25"/>
    <row r="150" s="63" customFormat="1" ht="13.8" x14ac:dyDescent="0.25"/>
  </sheetData>
  <sheetProtection sheet="1" objects="1" scenarios="1" formatCells="0" formatColumns="0" formatRows="0" insertColumns="0" insertRows="0" deleteColumns="0" deleteRows="0" sort="0" autoFilter="0" pivotTables="0"/>
  <mergeCells count="32">
    <mergeCell ref="A1:Q2"/>
    <mergeCell ref="M33:Q33"/>
    <mergeCell ref="L21:M21"/>
    <mergeCell ref="L23:M23"/>
    <mergeCell ref="K29:O29"/>
    <mergeCell ref="K31:O31"/>
    <mergeCell ref="K25:O25"/>
    <mergeCell ref="K27:O27"/>
    <mergeCell ref="A31:E31"/>
    <mergeCell ref="K3:M3"/>
    <mergeCell ref="K5:Q5"/>
    <mergeCell ref="L7:M7"/>
    <mergeCell ref="L9:M9"/>
    <mergeCell ref="L11:M11"/>
    <mergeCell ref="L13:M13"/>
    <mergeCell ref="K15:O15"/>
    <mergeCell ref="K17:Q17"/>
    <mergeCell ref="L19:M19"/>
    <mergeCell ref="A3:C3"/>
    <mergeCell ref="A15:E15"/>
    <mergeCell ref="A5:G5"/>
    <mergeCell ref="A17:G17"/>
    <mergeCell ref="B7:C7"/>
    <mergeCell ref="B9:C9"/>
    <mergeCell ref="B11:C11"/>
    <mergeCell ref="B13:C13"/>
    <mergeCell ref="A29:E29"/>
    <mergeCell ref="B19:C19"/>
    <mergeCell ref="B21:C21"/>
    <mergeCell ref="B23:C23"/>
    <mergeCell ref="B25:C25"/>
    <mergeCell ref="B27:C27"/>
  </mergeCells>
  <pageMargins left="0.6998031496062993" right="0.6998031496062993" top="0.73868110236220463" bottom="0.73868110236220463" header="0.3110236220472441" footer="0.3110236220472441"/>
  <pageSetup paperSize="9" scale="7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>
    <tabColor indexed="13"/>
  </sheetPr>
  <dimension ref="A2:P32"/>
  <sheetViews>
    <sheetView rightToLeft="1" view="pageBreakPreview" zoomScale="98" zoomScaleNormal="100" zoomScaleSheetLayoutView="98" workbookViewId="0">
      <selection activeCell="F10" sqref="F10"/>
    </sheetView>
  </sheetViews>
  <sheetFormatPr defaultColWidth="8.8984375" defaultRowHeight="14.25" customHeight="1" x14ac:dyDescent="0.25"/>
  <cols>
    <col min="1" max="1" width="8.8984375" style="32"/>
    <col min="2" max="2" width="16.5" style="32" customWidth="1"/>
    <col min="3" max="3" width="5.5" style="32" customWidth="1"/>
    <col min="4" max="4" width="15.296875" style="33" bestFit="1" customWidth="1"/>
    <col min="5" max="5" width="5.5" style="32" customWidth="1"/>
    <col min="6" max="6" width="14.59765625" style="32" customWidth="1"/>
    <col min="7" max="7" width="5.5" style="32" customWidth="1"/>
    <col min="8" max="8" width="17.19921875" style="32" customWidth="1"/>
    <col min="9" max="9" width="5.3984375" style="32" customWidth="1"/>
    <col min="10" max="10" width="18" style="32" customWidth="1"/>
    <col min="11" max="11" width="8.8984375" style="32"/>
    <col min="12" max="12" width="12.69921875" style="32" customWidth="1"/>
    <col min="13" max="14" width="8.8984375" style="32"/>
    <col min="15" max="15" width="8.8984375" style="34"/>
    <col min="16" max="16" width="8.8984375" style="35"/>
    <col min="17" max="16384" width="8.8984375" style="36"/>
  </cols>
  <sheetData>
    <row r="2" spans="1:16" ht="22.8" x14ac:dyDescent="0.75">
      <c r="A2" s="163" t="s">
        <v>13</v>
      </c>
      <c r="B2" s="164"/>
      <c r="C2" s="164"/>
      <c r="D2" s="164"/>
      <c r="E2" s="164"/>
      <c r="F2" s="164"/>
      <c r="G2" s="164"/>
      <c r="H2" s="164"/>
      <c r="I2" s="164"/>
      <c r="J2" s="165"/>
      <c r="K2" s="37"/>
      <c r="L2" s="37"/>
      <c r="M2" s="37"/>
      <c r="N2" s="37"/>
      <c r="O2" s="38"/>
      <c r="P2" s="39"/>
    </row>
    <row r="3" spans="1:16" ht="15.6" x14ac:dyDescent="0.3">
      <c r="B3" s="40"/>
      <c r="C3" s="40"/>
      <c r="D3" s="41"/>
      <c r="E3" s="40"/>
      <c r="F3" s="42"/>
      <c r="G3" s="42"/>
      <c r="H3" s="42"/>
    </row>
    <row r="4" spans="1:16" ht="15.6" x14ac:dyDescent="0.25">
      <c r="A4" s="169" t="s">
        <v>14</v>
      </c>
      <c r="B4" s="170"/>
      <c r="C4" s="43"/>
      <c r="D4" s="44" t="s">
        <v>15</v>
      </c>
      <c r="E4" s="45"/>
      <c r="F4" s="46" t="s">
        <v>20</v>
      </c>
      <c r="G4" s="19"/>
      <c r="H4" s="20" t="s">
        <v>41</v>
      </c>
      <c r="I4" s="21"/>
      <c r="J4" s="22" t="s">
        <v>42</v>
      </c>
      <c r="K4" s="47"/>
    </row>
    <row r="5" spans="1:16" ht="15.6" x14ac:dyDescent="0.25">
      <c r="B5" s="43"/>
      <c r="C5" s="43"/>
      <c r="D5" s="48"/>
      <c r="E5" s="45"/>
      <c r="F5" s="45"/>
      <c r="G5" s="19"/>
      <c r="H5" s="19"/>
      <c r="I5" s="21"/>
      <c r="J5" s="21"/>
      <c r="K5" s="47"/>
    </row>
    <row r="6" spans="1:16" ht="15" x14ac:dyDescent="0.25">
      <c r="A6" s="171" t="s">
        <v>132</v>
      </c>
      <c r="B6" s="172"/>
      <c r="C6" s="49"/>
      <c r="D6" s="8">
        <v>200</v>
      </c>
      <c r="E6" s="50"/>
      <c r="F6" s="14">
        <v>2500</v>
      </c>
      <c r="G6" s="23"/>
      <c r="H6" s="18">
        <f>IF(D6="","",D6*F6)</f>
        <v>500000</v>
      </c>
      <c r="I6" s="24"/>
      <c r="J6" s="25">
        <f>IF(D6="","",H6*12)</f>
        <v>6000000</v>
      </c>
    </row>
    <row r="7" spans="1:16" ht="15" x14ac:dyDescent="0.25"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 t="s">
        <v>132</v>
      </c>
      <c r="B8" s="162"/>
      <c r="C8" s="53"/>
      <c r="D8" s="8">
        <v>200</v>
      </c>
      <c r="E8" s="50"/>
      <c r="F8" s="14">
        <v>2500</v>
      </c>
      <c r="G8" s="23"/>
      <c r="H8" s="18">
        <f>IF(D8="","",D8*F8)</f>
        <v>500000</v>
      </c>
      <c r="I8" s="24"/>
      <c r="J8" s="25">
        <f>IF(D8="","",H8*12)</f>
        <v>6000000</v>
      </c>
      <c r="K8" s="47"/>
    </row>
    <row r="9" spans="1:16" ht="15" x14ac:dyDescent="0.25">
      <c r="B9" s="53"/>
      <c r="C9" s="53"/>
      <c r="D9" s="51"/>
      <c r="E9" s="50"/>
      <c r="F9" s="52"/>
      <c r="G9" s="23"/>
      <c r="H9" s="26"/>
      <c r="I9" s="24"/>
      <c r="J9" s="24"/>
      <c r="K9" s="47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  <c r="K11" s="47"/>
    </row>
    <row r="12" spans="1:16" ht="15" x14ac:dyDescent="0.25">
      <c r="A12" s="161"/>
      <c r="B12" s="162"/>
      <c r="C12" s="53"/>
      <c r="D12" s="8"/>
      <c r="E12" s="50"/>
      <c r="F12" s="15"/>
      <c r="G12" s="23"/>
      <c r="H12" s="27" t="str">
        <f>IF(D12="","",D12*F12)</f>
        <v/>
      </c>
      <c r="I12" s="24"/>
      <c r="J12" s="27" t="str">
        <f>IF(D12="","",H12*12)</f>
        <v/>
      </c>
    </row>
    <row r="13" spans="1:16" ht="15" x14ac:dyDescent="0.25"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  <c r="K13" s="47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</row>
    <row r="15" spans="1:16" ht="15.6" x14ac:dyDescent="0.25">
      <c r="B15" s="54"/>
      <c r="C15" s="54"/>
      <c r="D15" s="55"/>
      <c r="E15" s="56"/>
      <c r="F15" s="55"/>
      <c r="G15" s="28"/>
      <c r="H15" s="28"/>
      <c r="I15" s="24"/>
      <c r="J15" s="24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D17" s="57"/>
      <c r="E17" s="58"/>
      <c r="F17" s="57"/>
      <c r="G17" s="24"/>
      <c r="H17" s="24"/>
      <c r="I17" s="24"/>
      <c r="J17" s="24"/>
    </row>
    <row r="18" spans="1:11" ht="15" x14ac:dyDescent="0.25">
      <c r="A18" s="161"/>
      <c r="B18" s="162"/>
      <c r="D18" s="16"/>
      <c r="E18" s="58"/>
      <c r="F18" s="17"/>
      <c r="G18" s="24"/>
      <c r="H18" s="25" t="str">
        <f>IF(D18="","",D18*F18)</f>
        <v/>
      </c>
      <c r="I18" s="24"/>
      <c r="J18" s="25" t="str">
        <f>IF(D18="","",H18*12)</f>
        <v/>
      </c>
    </row>
    <row r="19" spans="1:11" ht="13.8" x14ac:dyDescent="0.25">
      <c r="D19" s="57"/>
      <c r="E19" s="58"/>
      <c r="F19" s="62"/>
      <c r="G19" s="24"/>
      <c r="H19" s="24"/>
      <c r="I19" s="24"/>
      <c r="J19" s="24"/>
    </row>
    <row r="20" spans="1:11" ht="15" x14ac:dyDescent="0.25">
      <c r="A20" s="161"/>
      <c r="B20" s="162"/>
      <c r="D20" s="16"/>
      <c r="E20" s="58"/>
      <c r="F20" s="17"/>
      <c r="G20" s="24"/>
      <c r="H20" s="25" t="str">
        <f>IF(D20="","",D20*F20)</f>
        <v/>
      </c>
      <c r="I20" s="24"/>
      <c r="J20" s="25" t="str">
        <f>IF(D20="","",H20*12)</f>
        <v/>
      </c>
    </row>
    <row r="21" spans="1:11" ht="13.8" x14ac:dyDescent="0.25">
      <c r="D21" s="57"/>
      <c r="E21" s="58"/>
      <c r="F21" s="59"/>
      <c r="G21" s="24"/>
      <c r="H21" s="24"/>
      <c r="I21" s="24"/>
      <c r="J21" s="24"/>
    </row>
    <row r="22" spans="1:11" ht="15" x14ac:dyDescent="0.25">
      <c r="A22" s="161"/>
      <c r="B22" s="162"/>
      <c r="D22" s="16"/>
      <c r="E22" s="58"/>
      <c r="F22" s="17"/>
      <c r="G22" s="24"/>
      <c r="H22" s="25" t="str">
        <f>IF(D22="","",D22*F22)</f>
        <v/>
      </c>
      <c r="I22" s="24"/>
      <c r="J22" s="25" t="str">
        <f>IF(D22="","",H22*12)</f>
        <v/>
      </c>
    </row>
    <row r="23" spans="1:11" ht="13.8" x14ac:dyDescent="0.25">
      <c r="D23" s="57"/>
      <c r="E23" s="58"/>
      <c r="F23" s="57"/>
      <c r="G23" s="24"/>
      <c r="H23" s="24"/>
      <c r="I23" s="24"/>
      <c r="J23" s="24"/>
    </row>
    <row r="24" spans="1:11" ht="15" x14ac:dyDescent="0.25">
      <c r="A24" s="161"/>
      <c r="B24" s="162"/>
      <c r="D24" s="16"/>
      <c r="E24" s="58"/>
      <c r="F24" s="17"/>
      <c r="G24" s="24"/>
      <c r="H24" s="25" t="str">
        <f>IF(D24="","",D24*F24)</f>
        <v/>
      </c>
      <c r="I24" s="24"/>
      <c r="J24" s="25" t="str">
        <f>IF(D24="","",H24*12)</f>
        <v/>
      </c>
    </row>
    <row r="25" spans="1:11" ht="13.8" x14ac:dyDescent="0.25">
      <c r="D25" s="57"/>
      <c r="E25" s="58"/>
      <c r="F25" s="57"/>
      <c r="G25" s="24"/>
      <c r="H25" s="24"/>
      <c r="I25" s="24"/>
      <c r="J25" s="24"/>
    </row>
    <row r="26" spans="1:11" ht="22.8" x14ac:dyDescent="0.75">
      <c r="A26" s="166" t="s">
        <v>18</v>
      </c>
      <c r="B26" s="167"/>
      <c r="C26" s="167"/>
      <c r="D26" s="167"/>
      <c r="E26" s="167"/>
      <c r="F26" s="168"/>
      <c r="G26" s="24"/>
      <c r="H26" s="29">
        <f>SUM(H6:H25)</f>
        <v>1000000</v>
      </c>
      <c r="I26" s="24"/>
      <c r="J26" s="30">
        <f>SUM(J6:J25)</f>
        <v>12000000</v>
      </c>
    </row>
    <row r="27" spans="1:11" ht="13.8" x14ac:dyDescent="0.25">
      <c r="G27" s="31"/>
      <c r="H27" s="31"/>
      <c r="I27" s="31"/>
      <c r="J27" s="31"/>
    </row>
    <row r="28" spans="1:11" ht="13.8" x14ac:dyDescent="0.25">
      <c r="I28" s="47"/>
      <c r="J28" s="47"/>
    </row>
    <row r="29" spans="1:11" ht="13.8" hidden="1" x14ac:dyDescent="0.25"/>
    <row r="30" spans="1:11" ht="13.8" hidden="1" x14ac:dyDescent="0.25">
      <c r="H30" s="60" t="s">
        <v>19</v>
      </c>
      <c r="I30" s="47"/>
      <c r="J30" s="61" t="b">
        <f>H26*12=J26</f>
        <v>1</v>
      </c>
    </row>
    <row r="31" spans="1:11" ht="13.8" hidden="1" x14ac:dyDescent="0.25"/>
    <row r="32" spans="1:11" ht="13.8" x14ac:dyDescent="0.25">
      <c r="I32" s="160" t="s">
        <v>83</v>
      </c>
      <c r="J32" s="160"/>
      <c r="K32" s="160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I32:K32"/>
    <mergeCell ref="A20:B20"/>
    <mergeCell ref="A22:B22"/>
    <mergeCell ref="A24:B24"/>
    <mergeCell ref="A2:J2"/>
    <mergeCell ref="A26:F26"/>
    <mergeCell ref="A4:B4"/>
    <mergeCell ref="A6:B6"/>
    <mergeCell ref="A8:B8"/>
    <mergeCell ref="A10:B10"/>
    <mergeCell ref="A12:B12"/>
    <mergeCell ref="A14:B14"/>
    <mergeCell ref="A16:B16"/>
    <mergeCell ref="A18:B18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&amp;Cدراسة جدوى المشروعات الصغيرة 2018</oddHeader>
    <oddFooter>&amp;Cدراسة جدوى المشروعات الصغيرة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">
    <tabColor indexed="13"/>
  </sheetPr>
  <dimension ref="A2:P32"/>
  <sheetViews>
    <sheetView rightToLeft="1" view="pageBreakPreview" topLeftCell="A7" zoomScale="98" zoomScaleNormal="100" zoomScaleSheetLayoutView="98" workbookViewId="0">
      <selection activeCell="F10" sqref="F10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8" style="31" customWidth="1"/>
    <col min="11" max="11" width="8.8984375" style="31"/>
    <col min="12" max="12" width="12.69921875" style="31" customWidth="1"/>
    <col min="13" max="13" width="11.3984375" style="31" bestFit="1" customWidth="1"/>
    <col min="14" max="14" width="8.8984375" style="31"/>
    <col min="15" max="15" width="8.8984375" style="63"/>
    <col min="16" max="16" width="8.8984375" style="64"/>
    <col min="17" max="16384" width="8.8984375" style="65"/>
  </cols>
  <sheetData>
    <row r="2" spans="1:16" ht="22.8" x14ac:dyDescent="0.75">
      <c r="A2" s="173" t="s">
        <v>21</v>
      </c>
      <c r="B2" s="174"/>
      <c r="C2" s="174"/>
      <c r="D2" s="174"/>
      <c r="E2" s="174"/>
      <c r="F2" s="174"/>
      <c r="G2" s="174"/>
      <c r="H2" s="174"/>
      <c r="I2" s="174"/>
      <c r="J2" s="175"/>
      <c r="K2" s="66"/>
      <c r="L2" s="66"/>
      <c r="M2" s="66"/>
      <c r="N2" s="66"/>
      <c r="O2" s="67"/>
      <c r="P2" s="68"/>
    </row>
    <row r="3" spans="1:16" ht="15.6" x14ac:dyDescent="0.3">
      <c r="B3" s="69"/>
      <c r="C3" s="69"/>
      <c r="D3" s="69"/>
      <c r="E3" s="69"/>
      <c r="F3" s="70"/>
      <c r="G3" s="70"/>
      <c r="H3" s="70"/>
    </row>
    <row r="4" spans="1:16" ht="15.6" x14ac:dyDescent="0.3">
      <c r="A4" s="176" t="s">
        <v>24</v>
      </c>
      <c r="B4" s="177"/>
      <c r="C4" s="71"/>
      <c r="D4" s="72" t="s">
        <v>15</v>
      </c>
      <c r="E4" s="19"/>
      <c r="F4" s="72" t="s">
        <v>22</v>
      </c>
      <c r="G4" s="19"/>
      <c r="H4" s="20" t="s">
        <v>23</v>
      </c>
      <c r="I4" s="21"/>
      <c r="J4" s="73" t="s">
        <v>17</v>
      </c>
      <c r="K4" s="21"/>
    </row>
    <row r="5" spans="1:16" ht="15.6" x14ac:dyDescent="0.25">
      <c r="B5" s="71"/>
      <c r="C5" s="71"/>
      <c r="D5" s="19"/>
      <c r="E5" s="19"/>
      <c r="F5" s="19"/>
      <c r="G5" s="19"/>
      <c r="H5" s="19"/>
      <c r="I5" s="21"/>
      <c r="J5" s="21"/>
      <c r="K5" s="21"/>
    </row>
    <row r="6" spans="1:16" ht="15" x14ac:dyDescent="0.25">
      <c r="A6" s="171" t="s">
        <v>128</v>
      </c>
      <c r="B6" s="172"/>
      <c r="C6" s="49"/>
      <c r="D6" s="8">
        <v>200</v>
      </c>
      <c r="E6" s="50"/>
      <c r="F6" s="14">
        <v>1000</v>
      </c>
      <c r="G6" s="23"/>
      <c r="H6" s="18">
        <f>IF(D6="","",D6*F6)</f>
        <v>200000</v>
      </c>
      <c r="I6" s="24"/>
      <c r="J6" s="25">
        <f>IF(D6="","",H6*12)</f>
        <v>2400000</v>
      </c>
    </row>
    <row r="7" spans="1:16" ht="15" x14ac:dyDescent="0.25">
      <c r="A7" s="47"/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/>
      <c r="B8" s="162"/>
      <c r="C8" s="53"/>
      <c r="D8" s="8">
        <v>200</v>
      </c>
      <c r="E8" s="50"/>
      <c r="F8" s="14">
        <v>1000</v>
      </c>
      <c r="G8" s="23"/>
      <c r="H8" s="18">
        <f>IF(D8="","",D8*F8)</f>
        <v>200000</v>
      </c>
      <c r="I8" s="24"/>
      <c r="J8" s="25">
        <f>IF(D8="","",H8*12)</f>
        <v>2400000</v>
      </c>
      <c r="K8" s="21"/>
    </row>
    <row r="9" spans="1:16" ht="15" x14ac:dyDescent="0.25">
      <c r="A9" s="47"/>
      <c r="B9" s="53"/>
      <c r="C9" s="53"/>
      <c r="D9" s="51"/>
      <c r="E9" s="50"/>
      <c r="F9" s="52"/>
      <c r="G9" s="23"/>
      <c r="H9" s="26"/>
      <c r="I9" s="24"/>
      <c r="J9" s="24"/>
      <c r="K9" s="21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A11" s="47"/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  <c r="K11" s="21"/>
    </row>
    <row r="12" spans="1:16" ht="15" x14ac:dyDescent="0.25">
      <c r="A12" s="161"/>
      <c r="B12" s="162"/>
      <c r="C12" s="53"/>
      <c r="D12" s="8"/>
      <c r="E12" s="50"/>
      <c r="F12" s="15"/>
      <c r="G12" s="23"/>
      <c r="H12" s="27" t="str">
        <f>IF(D12="","",D12*F12)</f>
        <v/>
      </c>
      <c r="I12" s="24"/>
      <c r="J12" s="27" t="str">
        <f>IF(D12="","",H12*12)</f>
        <v/>
      </c>
      <c r="M12" s="77"/>
    </row>
    <row r="13" spans="1:16" ht="15" x14ac:dyDescent="0.25">
      <c r="A13" s="47"/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  <c r="K13" s="21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  <c r="M14" s="78"/>
    </row>
    <row r="15" spans="1:16" ht="15.6" x14ac:dyDescent="0.25">
      <c r="A15" s="47"/>
      <c r="B15" s="54"/>
      <c r="C15" s="54"/>
      <c r="D15" s="55"/>
      <c r="E15" s="56"/>
      <c r="F15" s="55"/>
      <c r="G15" s="28"/>
      <c r="H15" s="28"/>
      <c r="I15" s="24"/>
      <c r="J15" s="24"/>
      <c r="M15" s="78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A17" s="47"/>
      <c r="B17" s="47"/>
      <c r="C17" s="47"/>
      <c r="D17" s="57"/>
      <c r="E17" s="58"/>
      <c r="F17" s="57"/>
      <c r="G17" s="24"/>
      <c r="H17" s="24"/>
      <c r="I17" s="24"/>
      <c r="J17" s="24"/>
    </row>
    <row r="18" spans="1:11" ht="15" x14ac:dyDescent="0.25">
      <c r="A18" s="161"/>
      <c r="B18" s="162"/>
      <c r="C18" s="47"/>
      <c r="D18" s="16"/>
      <c r="E18" s="58"/>
      <c r="F18" s="17"/>
      <c r="G18" s="24"/>
      <c r="H18" s="25" t="str">
        <f>IF(D18="","",D18*F18)</f>
        <v/>
      </c>
      <c r="I18" s="24"/>
      <c r="J18" s="25" t="str">
        <f>IF(D18="","",H18*12)</f>
        <v/>
      </c>
    </row>
    <row r="19" spans="1:11" ht="13.8" x14ac:dyDescent="0.25">
      <c r="A19" s="47"/>
      <c r="B19" s="47"/>
      <c r="C19" s="47"/>
      <c r="D19" s="57"/>
      <c r="E19" s="58"/>
      <c r="F19" s="62"/>
      <c r="G19" s="24"/>
      <c r="H19" s="24"/>
      <c r="I19" s="24"/>
      <c r="J19" s="24"/>
    </row>
    <row r="20" spans="1:11" ht="15" x14ac:dyDescent="0.25">
      <c r="A20" s="161"/>
      <c r="B20" s="162"/>
      <c r="C20" s="47"/>
      <c r="D20" s="16"/>
      <c r="E20" s="58"/>
      <c r="F20" s="17"/>
      <c r="G20" s="24"/>
      <c r="H20" s="25" t="str">
        <f>IF(D20="","",D20*F20)</f>
        <v/>
      </c>
      <c r="I20" s="24"/>
      <c r="J20" s="25" t="str">
        <f>IF(D20="","",H20*12)</f>
        <v/>
      </c>
    </row>
    <row r="21" spans="1:11" ht="13.8" x14ac:dyDescent="0.25">
      <c r="A21" s="47"/>
      <c r="B21" s="47"/>
      <c r="C21" s="47"/>
      <c r="D21" s="57"/>
      <c r="E21" s="58"/>
      <c r="F21" s="59"/>
      <c r="G21" s="24"/>
      <c r="H21" s="24"/>
      <c r="I21" s="24"/>
      <c r="J21" s="24"/>
    </row>
    <row r="22" spans="1:11" ht="15" x14ac:dyDescent="0.25">
      <c r="A22" s="161"/>
      <c r="B22" s="162"/>
      <c r="C22" s="47"/>
      <c r="D22" s="16"/>
      <c r="E22" s="58"/>
      <c r="F22" s="17"/>
      <c r="G22" s="24"/>
      <c r="H22" s="25" t="str">
        <f>IF(D22="","",D22*F22)</f>
        <v/>
      </c>
      <c r="I22" s="24"/>
      <c r="J22" s="25" t="str">
        <f>IF(D22="","",H22*12)</f>
        <v/>
      </c>
    </row>
    <row r="23" spans="1:11" ht="13.8" x14ac:dyDescent="0.25">
      <c r="A23" s="47"/>
      <c r="B23" s="47"/>
      <c r="C23" s="47"/>
      <c r="D23" s="57"/>
      <c r="E23" s="58"/>
      <c r="F23" s="57"/>
      <c r="G23" s="24"/>
      <c r="H23" s="24"/>
      <c r="I23" s="24"/>
      <c r="J23" s="24"/>
    </row>
    <row r="24" spans="1:11" ht="15" x14ac:dyDescent="0.25">
      <c r="A24" s="161"/>
      <c r="B24" s="162"/>
      <c r="C24" s="47"/>
      <c r="D24" s="16"/>
      <c r="E24" s="58"/>
      <c r="F24" s="17"/>
      <c r="G24" s="24"/>
      <c r="H24" s="25" t="str">
        <f>IF(D24="","",D24*F24)</f>
        <v/>
      </c>
      <c r="I24" s="24"/>
      <c r="J24" s="25" t="str">
        <f>IF(D24="","",H24*12)</f>
        <v/>
      </c>
    </row>
    <row r="25" spans="1:11" ht="13.8" x14ac:dyDescent="0.25">
      <c r="D25" s="24"/>
      <c r="E25" s="24"/>
      <c r="F25" s="80"/>
      <c r="G25" s="24"/>
      <c r="H25" s="24"/>
      <c r="I25" s="24"/>
      <c r="J25" s="24"/>
    </row>
    <row r="26" spans="1:11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400000</v>
      </c>
      <c r="I26" s="24"/>
      <c r="J26" s="81">
        <f>SUM(J6:J25)</f>
        <v>4800000</v>
      </c>
    </row>
    <row r="28" spans="1:11" ht="13.8" x14ac:dyDescent="0.25">
      <c r="I28" s="21"/>
      <c r="J28" s="21"/>
    </row>
    <row r="30" spans="1:11" ht="13.8" hidden="1" x14ac:dyDescent="0.25">
      <c r="H30" s="82" t="s">
        <v>19</v>
      </c>
      <c r="I30" s="21"/>
      <c r="J30" s="83" t="b">
        <f>H26*12=J26</f>
        <v>1</v>
      </c>
    </row>
    <row r="31" spans="1:11" ht="13.8" hidden="1" x14ac:dyDescent="0.25"/>
    <row r="32" spans="1:11" ht="13.8" x14ac:dyDescent="0.25">
      <c r="I32" s="181" t="s">
        <v>83</v>
      </c>
      <c r="J32" s="181"/>
      <c r="K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I32:K32"/>
    <mergeCell ref="A14:B14"/>
    <mergeCell ref="A16:B16"/>
    <mergeCell ref="A18:B18"/>
    <mergeCell ref="A20:B20"/>
    <mergeCell ref="A22:B22"/>
    <mergeCell ref="A24:B24"/>
    <mergeCell ref="A12:B12"/>
    <mergeCell ref="A2:J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">
    <tabColor indexed="13"/>
  </sheetPr>
  <dimension ref="A2:P32"/>
  <sheetViews>
    <sheetView rightToLeft="1" view="pageBreakPreview" zoomScale="98" zoomScaleNormal="100" zoomScaleSheetLayoutView="98" workbookViewId="0">
      <selection activeCell="F6" sqref="F6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8" style="31" customWidth="1"/>
    <col min="11" max="11" width="8.8984375" style="31"/>
    <col min="12" max="12" width="12.69921875" style="31" customWidth="1"/>
    <col min="13" max="14" width="8.8984375" style="31"/>
    <col min="15" max="15" width="8.8984375" style="63"/>
    <col min="16" max="16" width="8.8984375" style="64"/>
    <col min="17" max="16384" width="8.8984375" style="65"/>
  </cols>
  <sheetData>
    <row r="2" spans="1:16" ht="22.8" x14ac:dyDescent="0.75">
      <c r="A2" s="173" t="s">
        <v>43</v>
      </c>
      <c r="B2" s="174"/>
      <c r="C2" s="174"/>
      <c r="D2" s="174"/>
      <c r="E2" s="174"/>
      <c r="F2" s="174"/>
      <c r="G2" s="174"/>
      <c r="H2" s="174"/>
      <c r="I2" s="174"/>
      <c r="J2" s="175"/>
      <c r="K2" s="66"/>
      <c r="L2" s="66"/>
      <c r="M2" s="66"/>
      <c r="N2" s="66"/>
      <c r="O2" s="67"/>
      <c r="P2" s="68"/>
    </row>
    <row r="3" spans="1:16" ht="15.6" x14ac:dyDescent="0.3">
      <c r="B3" s="69"/>
      <c r="C3" s="69"/>
      <c r="D3" s="69"/>
      <c r="E3" s="69"/>
      <c r="F3" s="70"/>
      <c r="G3" s="70"/>
      <c r="H3" s="70"/>
    </row>
    <row r="4" spans="1:16" ht="15.6" x14ac:dyDescent="0.3">
      <c r="A4" s="176" t="s">
        <v>25</v>
      </c>
      <c r="B4" s="177"/>
      <c r="C4" s="71"/>
      <c r="D4" s="72" t="s">
        <v>26</v>
      </c>
      <c r="E4" s="19"/>
      <c r="F4" s="72" t="s">
        <v>27</v>
      </c>
      <c r="G4" s="19"/>
      <c r="H4" s="20" t="s">
        <v>28</v>
      </c>
      <c r="I4" s="21"/>
      <c r="J4" s="73" t="s">
        <v>29</v>
      </c>
      <c r="K4" s="21"/>
    </row>
    <row r="5" spans="1:16" ht="15.6" x14ac:dyDescent="0.25">
      <c r="B5" s="71"/>
      <c r="C5" s="71"/>
      <c r="D5" s="19"/>
      <c r="E5" s="19"/>
      <c r="F5" s="19"/>
      <c r="G5" s="19"/>
      <c r="H5" s="19"/>
      <c r="I5" s="21"/>
      <c r="J5" s="21"/>
      <c r="K5" s="21"/>
    </row>
    <row r="6" spans="1:16" ht="15" x14ac:dyDescent="0.25">
      <c r="A6" s="171"/>
      <c r="B6" s="172"/>
      <c r="C6" s="49"/>
      <c r="D6" s="8">
        <v>100</v>
      </c>
      <c r="E6" s="50"/>
      <c r="F6" s="14">
        <v>100</v>
      </c>
      <c r="G6" s="23"/>
      <c r="H6" s="18">
        <f>IF(D6="","",D6*F6)</f>
        <v>10000</v>
      </c>
      <c r="I6" s="24"/>
      <c r="J6" s="25">
        <f>IF(D6="","",H6*12)</f>
        <v>120000</v>
      </c>
    </row>
    <row r="7" spans="1:16" ht="15" x14ac:dyDescent="0.25">
      <c r="A7" s="47"/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25" t="str">
        <f>IF(D8="","",H8*12)</f>
        <v/>
      </c>
      <c r="K8" s="21"/>
    </row>
    <row r="9" spans="1:16" ht="15" x14ac:dyDescent="0.25">
      <c r="A9" s="47"/>
      <c r="B9" s="53"/>
      <c r="C9" s="53"/>
      <c r="D9" s="51"/>
      <c r="E9" s="50"/>
      <c r="F9" s="52"/>
      <c r="G9" s="23"/>
      <c r="H9" s="26"/>
      <c r="I9" s="24"/>
      <c r="J9" s="24"/>
      <c r="K9" s="21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A11" s="47"/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  <c r="K11" s="21"/>
    </row>
    <row r="12" spans="1:16" ht="15" x14ac:dyDescent="0.25">
      <c r="A12" s="161"/>
      <c r="B12" s="162"/>
      <c r="C12" s="53"/>
      <c r="D12" s="8"/>
      <c r="E12" s="50"/>
      <c r="F12" s="15"/>
      <c r="G12" s="23"/>
      <c r="H12" s="27" t="str">
        <f>IF(D12="","",D12*F12)</f>
        <v/>
      </c>
      <c r="I12" s="24"/>
      <c r="J12" s="27" t="str">
        <f>IF(D12="","",H12*12)</f>
        <v/>
      </c>
    </row>
    <row r="13" spans="1:16" ht="15" x14ac:dyDescent="0.25">
      <c r="A13" s="47"/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  <c r="K13" s="21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</row>
    <row r="15" spans="1:16" ht="15.6" x14ac:dyDescent="0.25">
      <c r="A15" s="47"/>
      <c r="B15" s="54"/>
      <c r="C15" s="54"/>
      <c r="D15" s="55"/>
      <c r="E15" s="56"/>
      <c r="F15" s="55"/>
      <c r="G15" s="28"/>
      <c r="H15" s="28"/>
      <c r="I15" s="24"/>
      <c r="J15" s="24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A17" s="47"/>
      <c r="B17" s="47"/>
      <c r="C17" s="47"/>
      <c r="D17" s="57"/>
      <c r="E17" s="58"/>
      <c r="F17" s="57"/>
      <c r="G17" s="24"/>
      <c r="H17" s="24"/>
      <c r="I17" s="24"/>
      <c r="J17" s="24"/>
    </row>
    <row r="18" spans="1:11" ht="15" x14ac:dyDescent="0.25">
      <c r="A18" s="161"/>
      <c r="B18" s="162"/>
      <c r="C18" s="47"/>
      <c r="D18" s="16"/>
      <c r="E18" s="58"/>
      <c r="F18" s="17"/>
      <c r="G18" s="24"/>
      <c r="H18" s="25" t="str">
        <f>IF(D18="","",D18*F18)</f>
        <v/>
      </c>
      <c r="I18" s="24"/>
      <c r="J18" s="25" t="str">
        <f>IF(D18="","",H18*12)</f>
        <v/>
      </c>
    </row>
    <row r="19" spans="1:11" ht="13.8" x14ac:dyDescent="0.25">
      <c r="A19" s="47"/>
      <c r="B19" s="47"/>
      <c r="C19" s="47"/>
      <c r="D19" s="57"/>
      <c r="E19" s="58"/>
      <c r="F19" s="62"/>
      <c r="G19" s="24"/>
      <c r="H19" s="24"/>
      <c r="I19" s="24"/>
      <c r="J19" s="24"/>
    </row>
    <row r="20" spans="1:11" ht="15" x14ac:dyDescent="0.25">
      <c r="A20" s="161"/>
      <c r="B20" s="162"/>
      <c r="C20" s="47"/>
      <c r="D20" s="16"/>
      <c r="E20" s="58"/>
      <c r="F20" s="17"/>
      <c r="G20" s="24"/>
      <c r="H20" s="25" t="str">
        <f>IF(D20="","",D20*F20)</f>
        <v/>
      </c>
      <c r="I20" s="24"/>
      <c r="J20" s="25" t="str">
        <f>IF(D20="","",H20*12)</f>
        <v/>
      </c>
    </row>
    <row r="21" spans="1:11" ht="13.8" x14ac:dyDescent="0.25">
      <c r="A21" s="47"/>
      <c r="B21" s="47"/>
      <c r="C21" s="47"/>
      <c r="D21" s="57"/>
      <c r="E21" s="58"/>
      <c r="F21" s="59"/>
      <c r="G21" s="24"/>
      <c r="H21" s="24"/>
      <c r="I21" s="24"/>
      <c r="J21" s="24"/>
    </row>
    <row r="22" spans="1:11" ht="15" x14ac:dyDescent="0.25">
      <c r="A22" s="161"/>
      <c r="B22" s="162"/>
      <c r="C22" s="47"/>
      <c r="D22" s="16"/>
      <c r="E22" s="58"/>
      <c r="F22" s="17"/>
      <c r="G22" s="24"/>
      <c r="H22" s="25" t="str">
        <f>IF(D22="","",D22*F22)</f>
        <v/>
      </c>
      <c r="I22" s="24"/>
      <c r="J22" s="25" t="str">
        <f>IF(D22="","",H22*12)</f>
        <v/>
      </c>
    </row>
    <row r="23" spans="1:11" ht="13.8" x14ac:dyDescent="0.25">
      <c r="A23" s="47"/>
      <c r="B23" s="47"/>
      <c r="C23" s="47"/>
      <c r="D23" s="57"/>
      <c r="E23" s="58"/>
      <c r="F23" s="57"/>
      <c r="G23" s="24"/>
      <c r="H23" s="24"/>
      <c r="I23" s="24"/>
      <c r="J23" s="24"/>
    </row>
    <row r="24" spans="1:11" ht="15" x14ac:dyDescent="0.25">
      <c r="A24" s="161"/>
      <c r="B24" s="162"/>
      <c r="C24" s="47"/>
      <c r="D24" s="16"/>
      <c r="E24" s="58"/>
      <c r="F24" s="17"/>
      <c r="G24" s="24"/>
      <c r="H24" s="25" t="str">
        <f>IF(D24="","",D24*F24)</f>
        <v/>
      </c>
      <c r="I24" s="24"/>
      <c r="J24" s="25" t="str">
        <f>IF(D24="","",H24*12)</f>
        <v/>
      </c>
    </row>
    <row r="25" spans="1:11" ht="13.8" x14ac:dyDescent="0.25">
      <c r="D25" s="24"/>
      <c r="E25" s="24"/>
      <c r="F25" s="80"/>
      <c r="G25" s="24"/>
      <c r="H25" s="24"/>
      <c r="I25" s="24"/>
      <c r="J25" s="24"/>
    </row>
    <row r="26" spans="1:11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10000</v>
      </c>
      <c r="I26" s="24"/>
      <c r="J26" s="81">
        <f>SUM(J6:J25)</f>
        <v>120000</v>
      </c>
    </row>
    <row r="28" spans="1:11" ht="13.8" x14ac:dyDescent="0.25">
      <c r="I28" s="21"/>
      <c r="J28" s="21"/>
    </row>
    <row r="30" spans="1:11" ht="13.8" hidden="1" x14ac:dyDescent="0.25">
      <c r="H30" s="82" t="s">
        <v>19</v>
      </c>
      <c r="I30" s="21"/>
      <c r="J30" s="83" t="b">
        <f>H26*12=J26</f>
        <v>1</v>
      </c>
    </row>
    <row r="31" spans="1:11" ht="13.8" hidden="1" x14ac:dyDescent="0.25"/>
    <row r="32" spans="1:11" ht="13.8" x14ac:dyDescent="0.25">
      <c r="I32" s="181" t="s">
        <v>83</v>
      </c>
      <c r="J32" s="181"/>
      <c r="K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I32:K32"/>
    <mergeCell ref="A14:B14"/>
    <mergeCell ref="A16:B16"/>
    <mergeCell ref="A18:B18"/>
    <mergeCell ref="A20:B20"/>
    <mergeCell ref="A22:B22"/>
    <mergeCell ref="A24:B24"/>
    <mergeCell ref="A12:B12"/>
    <mergeCell ref="A2:J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">
    <tabColor indexed="13"/>
  </sheetPr>
  <dimension ref="A2:P32"/>
  <sheetViews>
    <sheetView rightToLeft="1" view="pageBreakPreview" topLeftCell="A4" zoomScale="98" zoomScaleNormal="100" zoomScaleSheetLayoutView="98" workbookViewId="0">
      <selection activeCell="F10" sqref="F10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8" style="31" customWidth="1"/>
    <col min="11" max="11" width="8.8984375" style="31"/>
    <col min="12" max="12" width="12.69921875" style="31" customWidth="1"/>
    <col min="13" max="14" width="8.8984375" style="31"/>
    <col min="15" max="15" width="8.8984375" style="63"/>
    <col min="16" max="16" width="8.8984375" style="64"/>
    <col min="17" max="16384" width="8.8984375" style="65"/>
  </cols>
  <sheetData>
    <row r="2" spans="1:16" ht="22.8" x14ac:dyDescent="0.75">
      <c r="A2" s="173" t="s">
        <v>30</v>
      </c>
      <c r="B2" s="174"/>
      <c r="C2" s="174"/>
      <c r="D2" s="174"/>
      <c r="E2" s="174"/>
      <c r="F2" s="174"/>
      <c r="G2" s="174"/>
      <c r="H2" s="174"/>
      <c r="I2" s="174"/>
      <c r="J2" s="175"/>
      <c r="K2" s="66"/>
      <c r="L2" s="66"/>
      <c r="M2" s="66"/>
      <c r="N2" s="66"/>
      <c r="O2" s="67"/>
      <c r="P2" s="68"/>
    </row>
    <row r="3" spans="1:16" ht="15.6" x14ac:dyDescent="0.3">
      <c r="B3" s="69"/>
      <c r="C3" s="69"/>
      <c r="D3" s="69"/>
      <c r="E3" s="69"/>
      <c r="F3" s="70"/>
      <c r="G3" s="70"/>
      <c r="H3" s="70"/>
    </row>
    <row r="4" spans="1:16" ht="15.6" x14ac:dyDescent="0.3">
      <c r="A4" s="176" t="s">
        <v>33</v>
      </c>
      <c r="B4" s="177"/>
      <c r="C4" s="71"/>
      <c r="D4" s="72" t="s">
        <v>26</v>
      </c>
      <c r="E4" s="19"/>
      <c r="F4" s="72" t="s">
        <v>31</v>
      </c>
      <c r="G4" s="19"/>
      <c r="H4" s="20" t="s">
        <v>16</v>
      </c>
      <c r="I4" s="21"/>
      <c r="J4" s="73" t="s">
        <v>29</v>
      </c>
      <c r="K4" s="21"/>
    </row>
    <row r="5" spans="1:16" ht="15.75" customHeight="1" x14ac:dyDescent="0.25">
      <c r="B5" s="71"/>
      <c r="C5" s="71"/>
      <c r="D5" s="19"/>
      <c r="E5" s="19"/>
      <c r="F5" s="19"/>
      <c r="G5" s="19"/>
      <c r="H5" s="19"/>
      <c r="I5" s="21"/>
      <c r="J5" s="21"/>
      <c r="K5" s="21"/>
    </row>
    <row r="6" spans="1:16" ht="15" x14ac:dyDescent="0.25">
      <c r="A6" s="171"/>
      <c r="B6" s="172"/>
      <c r="C6" s="49"/>
      <c r="D6" s="8">
        <v>1</v>
      </c>
      <c r="E6" s="50"/>
      <c r="F6" s="14">
        <v>300000</v>
      </c>
      <c r="G6" s="23"/>
      <c r="H6" s="18">
        <f>IF(D6="","",D6*F6)</f>
        <v>300000</v>
      </c>
      <c r="I6" s="24"/>
      <c r="J6" s="25">
        <f>IF(D6="","",H6*12)</f>
        <v>3600000</v>
      </c>
    </row>
    <row r="7" spans="1:16" ht="15" x14ac:dyDescent="0.25">
      <c r="A7" s="47"/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/>
      <c r="B8" s="162"/>
      <c r="C8" s="53"/>
      <c r="D8" s="8">
        <v>1</v>
      </c>
      <c r="E8" s="50"/>
      <c r="F8" s="14">
        <v>10000</v>
      </c>
      <c r="G8" s="23"/>
      <c r="H8" s="18">
        <f>IF(D8="","",D8*F8)</f>
        <v>10000</v>
      </c>
      <c r="I8" s="24"/>
      <c r="J8" s="25">
        <f>IF(D8="","",H8*12)</f>
        <v>120000</v>
      </c>
    </row>
    <row r="9" spans="1:16" ht="15" x14ac:dyDescent="0.25">
      <c r="A9" s="47"/>
      <c r="B9" s="53"/>
      <c r="C9" s="53"/>
      <c r="D9" s="51"/>
      <c r="E9" s="50"/>
      <c r="F9" s="52"/>
      <c r="G9" s="23"/>
      <c r="H9" s="26"/>
      <c r="I9" s="24"/>
      <c r="J9" s="24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A11" s="47"/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</row>
    <row r="12" spans="1:16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25" t="str">
        <f>IF(D12="","",H12*12)</f>
        <v/>
      </c>
    </row>
    <row r="13" spans="1:16" ht="15" x14ac:dyDescent="0.25">
      <c r="A13" s="47"/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</row>
    <row r="15" spans="1:16" ht="15.6" x14ac:dyDescent="0.25">
      <c r="A15" s="47"/>
      <c r="B15" s="54"/>
      <c r="C15" s="54"/>
      <c r="D15" s="55"/>
      <c r="E15" s="56"/>
      <c r="F15" s="55"/>
      <c r="G15" s="23"/>
      <c r="H15" s="26"/>
      <c r="I15" s="24"/>
      <c r="J15" s="24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A17" s="47"/>
      <c r="B17" s="47"/>
      <c r="C17" s="47"/>
      <c r="D17" s="57"/>
      <c r="E17" s="58"/>
      <c r="F17" s="57"/>
      <c r="G17" s="23"/>
      <c r="H17" s="26"/>
      <c r="I17" s="24"/>
      <c r="J17" s="24"/>
    </row>
    <row r="18" spans="1:11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25" t="str">
        <f>IF(D18="","",H18*12)</f>
        <v/>
      </c>
    </row>
    <row r="19" spans="1:11" ht="13.8" x14ac:dyDescent="0.25">
      <c r="A19" s="47"/>
      <c r="B19" s="47"/>
      <c r="C19" s="47"/>
      <c r="D19" s="57"/>
      <c r="E19" s="58"/>
      <c r="F19" s="62"/>
      <c r="G19" s="23"/>
      <c r="H19" s="26"/>
      <c r="I19" s="24"/>
      <c r="J19" s="24"/>
    </row>
    <row r="20" spans="1:11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25" t="str">
        <f>IF(D20="","",H20*12)</f>
        <v/>
      </c>
    </row>
    <row r="21" spans="1:11" ht="13.8" x14ac:dyDescent="0.25">
      <c r="A21" s="47"/>
      <c r="B21" s="47"/>
      <c r="C21" s="47"/>
      <c r="D21" s="57"/>
      <c r="E21" s="58"/>
      <c r="F21" s="59"/>
      <c r="G21" s="23"/>
      <c r="H21" s="26"/>
      <c r="I21" s="24"/>
      <c r="J21" s="24"/>
    </row>
    <row r="22" spans="1:11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25" t="str">
        <f>IF(D22="","",H22*12)</f>
        <v/>
      </c>
    </row>
    <row r="23" spans="1:11" ht="13.8" x14ac:dyDescent="0.25">
      <c r="A23" s="47"/>
      <c r="B23" s="47"/>
      <c r="C23" s="47"/>
      <c r="D23" s="57"/>
      <c r="E23" s="58"/>
      <c r="F23" s="57"/>
      <c r="G23" s="23"/>
      <c r="H23" s="26"/>
      <c r="I23" s="24"/>
      <c r="J23" s="24"/>
    </row>
    <row r="24" spans="1:11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25" t="str">
        <f>IF(D24="","",H24*12)</f>
        <v/>
      </c>
    </row>
    <row r="25" spans="1:11" ht="15" x14ac:dyDescent="0.25">
      <c r="B25" s="74"/>
      <c r="C25" s="74"/>
      <c r="D25" s="26"/>
      <c r="E25" s="26"/>
      <c r="F25" s="75"/>
      <c r="G25" s="23"/>
      <c r="H25" s="26"/>
      <c r="I25" s="24"/>
      <c r="J25" s="24"/>
    </row>
    <row r="26" spans="1:11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310000</v>
      </c>
      <c r="I26" s="24"/>
      <c r="J26" s="81">
        <f>SUM(J6:J25)</f>
        <v>3720000</v>
      </c>
    </row>
    <row r="28" spans="1:11" ht="13.8" x14ac:dyDescent="0.25">
      <c r="I28" s="21"/>
      <c r="J28" s="21"/>
    </row>
    <row r="30" spans="1:11" ht="13.8" hidden="1" x14ac:dyDescent="0.25">
      <c r="H30" s="82" t="s">
        <v>19</v>
      </c>
      <c r="I30" s="21"/>
      <c r="J30" s="83" t="b">
        <f>H26*12=J26</f>
        <v>1</v>
      </c>
    </row>
    <row r="31" spans="1:11" ht="13.8" hidden="1" x14ac:dyDescent="0.25"/>
    <row r="32" spans="1:11" ht="13.8" x14ac:dyDescent="0.25">
      <c r="I32" s="181" t="s">
        <v>83</v>
      </c>
      <c r="J32" s="181"/>
      <c r="K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I32:K32"/>
    <mergeCell ref="A14:B14"/>
    <mergeCell ref="A16:B16"/>
    <mergeCell ref="A18:B18"/>
    <mergeCell ref="A20:B20"/>
    <mergeCell ref="A22:B22"/>
    <mergeCell ref="A24:B24"/>
    <mergeCell ref="A12:B12"/>
    <mergeCell ref="A2:J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">
    <tabColor indexed="13"/>
  </sheetPr>
  <dimension ref="A2:P32"/>
  <sheetViews>
    <sheetView rightToLeft="1" view="pageBreakPreview" topLeftCell="A4" zoomScale="98" zoomScaleNormal="100" zoomScaleSheetLayoutView="98" workbookViewId="0">
      <selection activeCell="F8" sqref="F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8" style="31" customWidth="1"/>
    <col min="11" max="11" width="8.8984375" style="31"/>
    <col min="12" max="12" width="12.69921875" style="31" customWidth="1"/>
    <col min="13" max="14" width="8.8984375" style="31"/>
    <col min="15" max="15" width="8.8984375" style="63"/>
    <col min="16" max="16" width="8.8984375" style="64"/>
    <col min="17" max="16384" width="8.8984375" style="65"/>
  </cols>
  <sheetData>
    <row r="2" spans="1:16" ht="22.8" x14ac:dyDescent="0.75">
      <c r="A2" s="173" t="s">
        <v>32</v>
      </c>
      <c r="B2" s="174"/>
      <c r="C2" s="174"/>
      <c r="D2" s="174"/>
      <c r="E2" s="174"/>
      <c r="F2" s="174"/>
      <c r="G2" s="174"/>
      <c r="H2" s="174"/>
      <c r="I2" s="174"/>
      <c r="J2" s="175"/>
      <c r="K2" s="66"/>
      <c r="L2" s="66"/>
      <c r="M2" s="66"/>
      <c r="N2" s="66"/>
      <c r="O2" s="67"/>
      <c r="P2" s="68"/>
    </row>
    <row r="3" spans="1:16" ht="15.6" x14ac:dyDescent="0.3">
      <c r="B3" s="69"/>
      <c r="C3" s="69"/>
      <c r="D3" s="69"/>
      <c r="E3" s="69"/>
      <c r="F3" s="70"/>
      <c r="G3" s="70"/>
      <c r="H3" s="70"/>
    </row>
    <row r="4" spans="1:16" ht="15.6" x14ac:dyDescent="0.3">
      <c r="A4" s="176" t="s">
        <v>24</v>
      </c>
      <c r="B4" s="177"/>
      <c r="C4" s="71"/>
      <c r="D4" s="72" t="s">
        <v>26</v>
      </c>
      <c r="E4" s="19"/>
      <c r="F4" s="72" t="s">
        <v>34</v>
      </c>
      <c r="G4" s="19"/>
      <c r="H4" s="20" t="s">
        <v>16</v>
      </c>
      <c r="I4" s="21"/>
      <c r="J4" s="73" t="s">
        <v>29</v>
      </c>
      <c r="K4" s="21"/>
    </row>
    <row r="5" spans="1:16" ht="15.6" x14ac:dyDescent="0.25">
      <c r="B5" s="71"/>
      <c r="C5" s="71"/>
      <c r="D5" s="19"/>
      <c r="E5" s="19"/>
      <c r="F5" s="19"/>
      <c r="G5" s="19"/>
      <c r="H5" s="19"/>
      <c r="I5" s="21"/>
      <c r="J5" s="21"/>
      <c r="K5" s="21"/>
    </row>
    <row r="6" spans="1:16" ht="15" x14ac:dyDescent="0.25">
      <c r="A6" s="171"/>
      <c r="B6" s="172"/>
      <c r="C6" s="49"/>
      <c r="D6" s="8">
        <v>1</v>
      </c>
      <c r="E6" s="50"/>
      <c r="F6" s="14">
        <v>500</v>
      </c>
      <c r="G6" s="23"/>
      <c r="H6" s="18">
        <f>IF(D6="","",D6*F6)</f>
        <v>500</v>
      </c>
      <c r="I6" s="24"/>
      <c r="J6" s="25">
        <f>IF(D6="","",H6*12)</f>
        <v>6000</v>
      </c>
    </row>
    <row r="7" spans="1:16" ht="15" x14ac:dyDescent="0.25">
      <c r="A7" s="47"/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25" t="str">
        <f>IF(D8="","",H8*12)</f>
        <v/>
      </c>
    </row>
    <row r="9" spans="1:16" ht="15" x14ac:dyDescent="0.25">
      <c r="A9" s="47"/>
      <c r="B9" s="53"/>
      <c r="C9" s="53"/>
      <c r="D9" s="51"/>
      <c r="E9" s="50"/>
      <c r="F9" s="52"/>
      <c r="G9" s="23"/>
      <c r="H9" s="26"/>
      <c r="I9" s="24"/>
      <c r="J9" s="24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A11" s="47"/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</row>
    <row r="12" spans="1:16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25" t="str">
        <f>IF(D12="","",H12*12)</f>
        <v/>
      </c>
    </row>
    <row r="13" spans="1:16" ht="15" x14ac:dyDescent="0.25">
      <c r="A13" s="47"/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</row>
    <row r="15" spans="1:16" ht="15.6" x14ac:dyDescent="0.25">
      <c r="A15" s="47"/>
      <c r="B15" s="54"/>
      <c r="C15" s="54"/>
      <c r="D15" s="55"/>
      <c r="E15" s="56"/>
      <c r="F15" s="55"/>
      <c r="G15" s="23"/>
      <c r="H15" s="26"/>
      <c r="I15" s="24"/>
      <c r="J15" s="24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A17" s="47"/>
      <c r="B17" s="47"/>
      <c r="C17" s="47"/>
      <c r="D17" s="57"/>
      <c r="E17" s="58"/>
      <c r="F17" s="57"/>
      <c r="G17" s="23"/>
      <c r="H17" s="26"/>
      <c r="I17" s="24"/>
      <c r="J17" s="24"/>
    </row>
    <row r="18" spans="1:11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25" t="str">
        <f>IF(D18="","",H18*12)</f>
        <v/>
      </c>
    </row>
    <row r="19" spans="1:11" ht="13.8" x14ac:dyDescent="0.25">
      <c r="A19" s="47"/>
      <c r="B19" s="47"/>
      <c r="C19" s="47"/>
      <c r="D19" s="57"/>
      <c r="E19" s="58"/>
      <c r="F19" s="62"/>
      <c r="G19" s="23"/>
      <c r="H19" s="26"/>
      <c r="I19" s="24"/>
      <c r="J19" s="24"/>
    </row>
    <row r="20" spans="1:11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25" t="str">
        <f>IF(D20="","",H20*12)</f>
        <v/>
      </c>
    </row>
    <row r="21" spans="1:11" ht="13.8" x14ac:dyDescent="0.25">
      <c r="A21" s="47"/>
      <c r="B21" s="47"/>
      <c r="C21" s="47"/>
      <c r="D21" s="57"/>
      <c r="E21" s="58"/>
      <c r="F21" s="59"/>
      <c r="G21" s="23"/>
      <c r="H21" s="26"/>
      <c r="I21" s="24"/>
      <c r="J21" s="24"/>
    </row>
    <row r="22" spans="1:11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25" t="str">
        <f>IF(D22="","",H22*12)</f>
        <v/>
      </c>
    </row>
    <row r="23" spans="1:11" ht="13.8" x14ac:dyDescent="0.25">
      <c r="A23" s="47"/>
      <c r="B23" s="47"/>
      <c r="C23" s="47"/>
      <c r="D23" s="57"/>
      <c r="E23" s="58"/>
      <c r="F23" s="57"/>
      <c r="G23" s="23"/>
      <c r="H23" s="26"/>
      <c r="I23" s="24"/>
      <c r="J23" s="24"/>
    </row>
    <row r="24" spans="1:11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25" t="str">
        <f>IF(D24="","",H24*12)</f>
        <v/>
      </c>
    </row>
    <row r="25" spans="1:11" ht="13.8" x14ac:dyDescent="0.25">
      <c r="D25" s="24"/>
      <c r="E25" s="24"/>
      <c r="F25" s="80"/>
      <c r="G25" s="24"/>
      <c r="H25" s="24"/>
      <c r="I25" s="24"/>
      <c r="J25" s="24"/>
    </row>
    <row r="26" spans="1:11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500</v>
      </c>
      <c r="I26" s="24"/>
      <c r="J26" s="81">
        <f>SUM(J6:J25)</f>
        <v>6000</v>
      </c>
    </row>
    <row r="28" spans="1:11" ht="13.8" x14ac:dyDescent="0.25">
      <c r="I28" s="21"/>
      <c r="J28" s="21"/>
    </row>
    <row r="30" spans="1:11" ht="13.8" hidden="1" x14ac:dyDescent="0.25">
      <c r="H30" s="82" t="s">
        <v>19</v>
      </c>
      <c r="I30" s="21"/>
      <c r="J30" s="83" t="b">
        <f>H26*12=J26</f>
        <v>1</v>
      </c>
    </row>
    <row r="32" spans="1:11" ht="13.8" x14ac:dyDescent="0.25">
      <c r="I32" s="181" t="s">
        <v>83</v>
      </c>
      <c r="J32" s="181"/>
      <c r="K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4">
    <mergeCell ref="A26:F26"/>
    <mergeCell ref="I32:K32"/>
    <mergeCell ref="A14:B14"/>
    <mergeCell ref="A16:B16"/>
    <mergeCell ref="A18:B18"/>
    <mergeCell ref="A20:B20"/>
    <mergeCell ref="A22:B22"/>
    <mergeCell ref="A24:B24"/>
    <mergeCell ref="A12:B12"/>
    <mergeCell ref="A2:J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7">
    <tabColor indexed="13"/>
  </sheetPr>
  <dimension ref="A2:P32"/>
  <sheetViews>
    <sheetView rightToLeft="1" view="pageBreakPreview" zoomScale="98" zoomScaleNormal="100" zoomScaleSheetLayoutView="98" workbookViewId="0">
      <selection activeCell="F6" sqref="F6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3" width="5.5" style="31" customWidth="1"/>
    <col min="4" max="4" width="15.296875" style="31" bestFit="1" customWidth="1"/>
    <col min="5" max="5" width="5.5" style="31" customWidth="1"/>
    <col min="6" max="6" width="14.59765625" style="31" customWidth="1"/>
    <col min="7" max="7" width="5.5" style="31" customWidth="1"/>
    <col min="8" max="8" width="17.19921875" style="31" customWidth="1"/>
    <col min="9" max="9" width="5.3984375" style="31" customWidth="1"/>
    <col min="10" max="10" width="18" style="31" customWidth="1"/>
    <col min="11" max="11" width="8.8984375" style="31"/>
    <col min="12" max="12" width="12.69921875" style="31" customWidth="1"/>
    <col min="13" max="14" width="8.8984375" style="31"/>
    <col min="15" max="15" width="8.8984375" style="63"/>
    <col min="16" max="16" width="8.8984375" style="64"/>
    <col min="17" max="16384" width="8.8984375" style="65"/>
  </cols>
  <sheetData>
    <row r="2" spans="1:16" ht="22.8" x14ac:dyDescent="0.75">
      <c r="A2" s="85" t="s">
        <v>117</v>
      </c>
      <c r="B2" s="86"/>
      <c r="C2" s="86"/>
      <c r="D2" s="86"/>
      <c r="E2" s="86"/>
      <c r="F2" s="86"/>
      <c r="G2" s="86"/>
      <c r="H2" s="86"/>
      <c r="I2" s="86"/>
      <c r="J2" s="87"/>
      <c r="K2" s="66"/>
      <c r="L2" s="66"/>
      <c r="M2" s="66"/>
      <c r="N2" s="66"/>
      <c r="O2" s="67"/>
      <c r="P2" s="68"/>
    </row>
    <row r="3" spans="1:16" ht="15.6" x14ac:dyDescent="0.3">
      <c r="B3" s="69"/>
      <c r="C3" s="69"/>
      <c r="D3" s="69"/>
      <c r="E3" s="69"/>
      <c r="F3" s="70"/>
      <c r="G3" s="70"/>
      <c r="H3" s="70"/>
    </row>
    <row r="4" spans="1:16" ht="15.6" x14ac:dyDescent="0.3">
      <c r="A4" s="176" t="s">
        <v>24</v>
      </c>
      <c r="B4" s="177"/>
      <c r="C4" s="71"/>
      <c r="D4" s="72" t="s">
        <v>26</v>
      </c>
      <c r="E4" s="19"/>
      <c r="F4" s="72" t="s">
        <v>34</v>
      </c>
      <c r="G4" s="19"/>
      <c r="H4" s="20" t="s">
        <v>16</v>
      </c>
      <c r="I4" s="21"/>
      <c r="J4" s="73" t="s">
        <v>17</v>
      </c>
      <c r="K4" s="21"/>
    </row>
    <row r="5" spans="1:16" ht="15.6" x14ac:dyDescent="0.25">
      <c r="B5" s="71"/>
      <c r="C5" s="71"/>
      <c r="D5" s="19"/>
      <c r="E5" s="19"/>
      <c r="F5" s="19"/>
      <c r="G5" s="19"/>
      <c r="H5" s="19"/>
      <c r="I5" s="21"/>
      <c r="J5" s="21"/>
      <c r="K5" s="21"/>
    </row>
    <row r="6" spans="1:16" ht="15" x14ac:dyDescent="0.25">
      <c r="A6" s="171"/>
      <c r="B6" s="172"/>
      <c r="C6" s="49"/>
      <c r="D6" s="8">
        <v>1</v>
      </c>
      <c r="E6" s="50"/>
      <c r="F6" s="14">
        <v>50000</v>
      </c>
      <c r="G6" s="23"/>
      <c r="H6" s="18">
        <f>IF(D6="","",D6*F6)</f>
        <v>50000</v>
      </c>
      <c r="I6" s="24"/>
      <c r="J6" s="25">
        <f>IF(D6="","",H6*12)</f>
        <v>600000</v>
      </c>
    </row>
    <row r="7" spans="1:16" ht="15" x14ac:dyDescent="0.25">
      <c r="A7" s="47"/>
      <c r="B7" s="49"/>
      <c r="C7" s="49"/>
      <c r="D7" s="51"/>
      <c r="E7" s="50"/>
      <c r="F7" s="52"/>
      <c r="G7" s="23"/>
      <c r="H7" s="26"/>
      <c r="I7" s="24"/>
      <c r="J7" s="24"/>
    </row>
    <row r="8" spans="1:16" ht="15" x14ac:dyDescent="0.25">
      <c r="A8" s="161"/>
      <c r="B8" s="162"/>
      <c r="C8" s="53"/>
      <c r="D8" s="8"/>
      <c r="E8" s="50"/>
      <c r="F8" s="14"/>
      <c r="G8" s="23"/>
      <c r="H8" s="18" t="str">
        <f>IF(D8="","",D8*F8)</f>
        <v/>
      </c>
      <c r="I8" s="24"/>
      <c r="J8" s="25" t="str">
        <f>IF(D8="","",H8*12)</f>
        <v/>
      </c>
    </row>
    <row r="9" spans="1:16" ht="15" x14ac:dyDescent="0.25">
      <c r="A9" s="47"/>
      <c r="B9" s="53"/>
      <c r="C9" s="53"/>
      <c r="D9" s="51"/>
      <c r="E9" s="50"/>
      <c r="F9" s="52"/>
      <c r="G9" s="23"/>
      <c r="H9" s="26"/>
      <c r="I9" s="24"/>
      <c r="J9" s="24"/>
    </row>
    <row r="10" spans="1:16" ht="15" x14ac:dyDescent="0.25">
      <c r="A10" s="161"/>
      <c r="B10" s="162"/>
      <c r="C10" s="53"/>
      <c r="D10" s="8"/>
      <c r="E10" s="50"/>
      <c r="F10" s="14"/>
      <c r="G10" s="23"/>
      <c r="H10" s="18" t="str">
        <f>IF(D10="","",D10*F10)</f>
        <v/>
      </c>
      <c r="I10" s="24"/>
      <c r="J10" s="25" t="str">
        <f>IF(D10="","",H10*12)</f>
        <v/>
      </c>
    </row>
    <row r="11" spans="1:16" ht="15" x14ac:dyDescent="0.25">
      <c r="A11" s="47"/>
      <c r="B11" s="53"/>
      <c r="C11" s="53"/>
      <c r="D11" s="51"/>
      <c r="E11" s="50"/>
      <c r="F11" s="52"/>
      <c r="G11" s="23"/>
      <c r="H11" s="26" t="str">
        <f>IF(D11="","",D11*F11)</f>
        <v/>
      </c>
      <c r="I11" s="24"/>
      <c r="J11" s="24"/>
    </row>
    <row r="12" spans="1:16" ht="15" x14ac:dyDescent="0.25">
      <c r="A12" s="161"/>
      <c r="B12" s="162"/>
      <c r="C12" s="53"/>
      <c r="D12" s="8"/>
      <c r="E12" s="50"/>
      <c r="F12" s="15"/>
      <c r="G12" s="23"/>
      <c r="H12" s="18" t="str">
        <f>IF(D12="","",D12*F12)</f>
        <v/>
      </c>
      <c r="I12" s="24"/>
      <c r="J12" s="25" t="str">
        <f>IF(D12="","",H12*12)</f>
        <v/>
      </c>
    </row>
    <row r="13" spans="1:16" ht="15" x14ac:dyDescent="0.25">
      <c r="A13" s="47"/>
      <c r="B13" s="53"/>
      <c r="C13" s="53"/>
      <c r="D13" s="51"/>
      <c r="E13" s="50"/>
      <c r="F13" s="52"/>
      <c r="G13" s="23"/>
      <c r="H13" s="26" t="str">
        <f>IF(D13="","",D13*F13)</f>
        <v/>
      </c>
      <c r="I13" s="24"/>
      <c r="J13" s="24"/>
    </row>
    <row r="14" spans="1:16" ht="15" x14ac:dyDescent="0.25">
      <c r="A14" s="161"/>
      <c r="B14" s="162"/>
      <c r="C14" s="53"/>
      <c r="D14" s="8"/>
      <c r="E14" s="50"/>
      <c r="F14" s="15"/>
      <c r="G14" s="23"/>
      <c r="H14" s="18" t="str">
        <f>IF(D14="","",D14*F14)</f>
        <v/>
      </c>
      <c r="I14" s="24"/>
      <c r="J14" s="25" t="str">
        <f>IF(D14="","",H14*12)</f>
        <v/>
      </c>
    </row>
    <row r="15" spans="1:16" ht="15.6" x14ac:dyDescent="0.25">
      <c r="A15" s="47"/>
      <c r="B15" s="54"/>
      <c r="C15" s="54"/>
      <c r="D15" s="55"/>
      <c r="E15" s="56"/>
      <c r="F15" s="55"/>
      <c r="G15" s="23"/>
      <c r="H15" s="26"/>
      <c r="I15" s="24"/>
      <c r="J15" s="24"/>
    </row>
    <row r="16" spans="1:16" ht="15" x14ac:dyDescent="0.25">
      <c r="A16" s="161"/>
      <c r="B16" s="162"/>
      <c r="C16" s="53"/>
      <c r="D16" s="8"/>
      <c r="E16" s="50"/>
      <c r="F16" s="15"/>
      <c r="G16" s="23"/>
      <c r="H16" s="18" t="str">
        <f>IF(D16="","",D16*F16)</f>
        <v/>
      </c>
      <c r="I16" s="24"/>
      <c r="J16" s="25" t="str">
        <f>IF(D16="","",H16*12)</f>
        <v/>
      </c>
    </row>
    <row r="17" spans="1:11" ht="13.8" x14ac:dyDescent="0.25">
      <c r="A17" s="47"/>
      <c r="B17" s="47"/>
      <c r="C17" s="47"/>
      <c r="D17" s="57"/>
      <c r="E17" s="58"/>
      <c r="F17" s="57"/>
      <c r="G17" s="23"/>
      <c r="H17" s="26"/>
      <c r="I17" s="24"/>
      <c r="J17" s="24"/>
    </row>
    <row r="18" spans="1:11" ht="15" x14ac:dyDescent="0.25">
      <c r="A18" s="161"/>
      <c r="B18" s="162"/>
      <c r="C18" s="47"/>
      <c r="D18" s="16"/>
      <c r="E18" s="58"/>
      <c r="F18" s="17"/>
      <c r="G18" s="23"/>
      <c r="H18" s="18" t="str">
        <f>IF(D18="","",D18*F18)</f>
        <v/>
      </c>
      <c r="I18" s="24"/>
      <c r="J18" s="25" t="str">
        <f>IF(D18="","",H18*12)</f>
        <v/>
      </c>
    </row>
    <row r="19" spans="1:11" ht="13.8" x14ac:dyDescent="0.25">
      <c r="A19" s="47"/>
      <c r="B19" s="47"/>
      <c r="C19" s="47"/>
      <c r="D19" s="57"/>
      <c r="E19" s="58"/>
      <c r="F19" s="62"/>
      <c r="G19" s="23"/>
      <c r="H19" s="26"/>
      <c r="I19" s="24"/>
      <c r="J19" s="24"/>
    </row>
    <row r="20" spans="1:11" ht="15" x14ac:dyDescent="0.25">
      <c r="A20" s="161"/>
      <c r="B20" s="162"/>
      <c r="C20" s="47"/>
      <c r="D20" s="16"/>
      <c r="E20" s="58"/>
      <c r="F20" s="17"/>
      <c r="G20" s="23"/>
      <c r="H20" s="18" t="str">
        <f>IF(D20="","",D20*F20)</f>
        <v/>
      </c>
      <c r="I20" s="24"/>
      <c r="J20" s="25" t="str">
        <f>IF(D20="","",H20*12)</f>
        <v/>
      </c>
    </row>
    <row r="21" spans="1:11" ht="13.8" x14ac:dyDescent="0.25">
      <c r="A21" s="47"/>
      <c r="B21" s="47"/>
      <c r="C21" s="47"/>
      <c r="D21" s="57"/>
      <c r="E21" s="58"/>
      <c r="F21" s="59"/>
      <c r="G21" s="23"/>
      <c r="H21" s="26"/>
      <c r="I21" s="24"/>
      <c r="J21" s="24"/>
    </row>
    <row r="22" spans="1:11" ht="15" x14ac:dyDescent="0.25">
      <c r="A22" s="161"/>
      <c r="B22" s="162"/>
      <c r="C22" s="47"/>
      <c r="D22" s="16"/>
      <c r="E22" s="58"/>
      <c r="F22" s="17"/>
      <c r="G22" s="23"/>
      <c r="H22" s="18" t="str">
        <f>IF(D22="","",D22*F22)</f>
        <v/>
      </c>
      <c r="I22" s="24"/>
      <c r="J22" s="25" t="str">
        <f>IF(D22="","",H22*12)</f>
        <v/>
      </c>
    </row>
    <row r="23" spans="1:11" ht="13.8" x14ac:dyDescent="0.25">
      <c r="A23" s="47"/>
      <c r="B23" s="47"/>
      <c r="C23" s="47"/>
      <c r="D23" s="57"/>
      <c r="E23" s="58"/>
      <c r="F23" s="57"/>
      <c r="G23" s="23"/>
      <c r="H23" s="26"/>
      <c r="I23" s="24"/>
      <c r="J23" s="24"/>
    </row>
    <row r="24" spans="1:11" ht="15" x14ac:dyDescent="0.25">
      <c r="A24" s="161"/>
      <c r="B24" s="162"/>
      <c r="C24" s="47"/>
      <c r="D24" s="16"/>
      <c r="E24" s="58"/>
      <c r="F24" s="17"/>
      <c r="G24" s="23"/>
      <c r="H24" s="18" t="str">
        <f>IF(D24="","",D24*F24)</f>
        <v/>
      </c>
      <c r="I24" s="24"/>
      <c r="J24" s="25" t="str">
        <f>IF(D24="","",H24*12)</f>
        <v/>
      </c>
    </row>
    <row r="25" spans="1:11" ht="15" x14ac:dyDescent="0.25">
      <c r="B25" s="74"/>
      <c r="C25" s="74"/>
      <c r="D25" s="26"/>
      <c r="E25" s="26"/>
      <c r="F25" s="75"/>
      <c r="G25" s="23"/>
      <c r="H25" s="26"/>
      <c r="I25" s="24"/>
      <c r="J25" s="24"/>
    </row>
    <row r="26" spans="1:11" ht="22.8" x14ac:dyDescent="0.75">
      <c r="A26" s="178" t="s">
        <v>18</v>
      </c>
      <c r="B26" s="179"/>
      <c r="C26" s="179"/>
      <c r="D26" s="179"/>
      <c r="E26" s="179"/>
      <c r="F26" s="180"/>
      <c r="G26" s="24"/>
      <c r="H26" s="81">
        <f>SUM(H6:H25)</f>
        <v>50000</v>
      </c>
      <c r="I26" s="24"/>
      <c r="J26" s="81">
        <f>SUM(J6:J25)</f>
        <v>600000</v>
      </c>
    </row>
    <row r="28" spans="1:11" ht="13.8" x14ac:dyDescent="0.25">
      <c r="I28" s="21"/>
      <c r="J28" s="21"/>
    </row>
    <row r="30" spans="1:11" ht="13.8" hidden="1" x14ac:dyDescent="0.25">
      <c r="H30" s="82" t="s">
        <v>19</v>
      </c>
      <c r="I30" s="21"/>
      <c r="J30" s="83" t="b">
        <f>H26*12=J26</f>
        <v>1</v>
      </c>
    </row>
    <row r="32" spans="1:11" ht="13.8" x14ac:dyDescent="0.25">
      <c r="I32" s="181" t="s">
        <v>83</v>
      </c>
      <c r="J32" s="181"/>
      <c r="K32" s="181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13">
    <mergeCell ref="A26:F26"/>
    <mergeCell ref="I32:K32"/>
    <mergeCell ref="A14:B14"/>
    <mergeCell ref="A16:B16"/>
    <mergeCell ref="A18:B18"/>
    <mergeCell ref="A20:B20"/>
    <mergeCell ref="A22:B22"/>
    <mergeCell ref="A24:B24"/>
    <mergeCell ref="A12:B12"/>
    <mergeCell ref="A4:B4"/>
    <mergeCell ref="A6:B6"/>
    <mergeCell ref="A8:B8"/>
    <mergeCell ref="A10:B10"/>
  </mergeCells>
  <pageMargins left="0.6998031496062993" right="0.6998031496062993" top="0.73868110236220463" bottom="0.73868110236220463" header="0.3110236220472441" footer="0.3110236220472441"/>
  <pageSetup paperSize="9" scale="97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8">
    <tabColor indexed="30"/>
  </sheetPr>
  <dimension ref="A2:M25"/>
  <sheetViews>
    <sheetView rightToLeft="1" view="pageBreakPreview" zoomScale="98" zoomScaleNormal="100" zoomScaleSheetLayoutView="98" workbookViewId="0">
      <selection activeCell="E18" sqref="E18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17.19921875" style="31" customWidth="1"/>
    <col min="6" max="6" width="5.3984375" style="31" customWidth="1"/>
    <col min="7" max="7" width="18" style="31" customWidth="1"/>
    <col min="8" max="8" width="8.8984375" style="31"/>
    <col min="9" max="9" width="12.69921875" style="31" customWidth="1"/>
    <col min="10" max="11" width="8.8984375" style="31"/>
    <col min="12" max="12" width="8.8984375" style="63"/>
    <col min="13" max="13" width="8.8984375" style="64"/>
    <col min="14" max="16384" width="8.8984375" style="65"/>
  </cols>
  <sheetData>
    <row r="2" spans="1:13" ht="22.8" x14ac:dyDescent="0.75">
      <c r="A2" s="173" t="s">
        <v>118</v>
      </c>
      <c r="B2" s="174"/>
      <c r="C2" s="174"/>
      <c r="D2" s="174"/>
      <c r="E2" s="174"/>
      <c r="F2" s="174"/>
      <c r="G2" s="175"/>
      <c r="H2" s="66"/>
      <c r="I2" s="66"/>
      <c r="J2" s="66"/>
      <c r="K2" s="66"/>
      <c r="L2" s="67"/>
      <c r="M2" s="68"/>
    </row>
    <row r="3" spans="1:13" ht="15.6" x14ac:dyDescent="0.3">
      <c r="B3" s="69"/>
      <c r="C3" s="69"/>
      <c r="D3" s="70"/>
      <c r="E3" s="70"/>
    </row>
    <row r="4" spans="1:13" ht="15.6" x14ac:dyDescent="0.3">
      <c r="A4" s="176" t="s">
        <v>24</v>
      </c>
      <c r="B4" s="177"/>
      <c r="C4" s="71"/>
      <c r="D4" s="19"/>
      <c r="E4" s="20" t="s">
        <v>16</v>
      </c>
      <c r="F4" s="21"/>
      <c r="G4" s="73" t="s">
        <v>17</v>
      </c>
      <c r="H4" s="21"/>
    </row>
    <row r="5" spans="1:13" ht="15.6" x14ac:dyDescent="0.25">
      <c r="B5" s="71"/>
      <c r="C5" s="71"/>
      <c r="D5" s="19"/>
      <c r="E5" s="19"/>
      <c r="F5" s="21"/>
      <c r="G5" s="21"/>
      <c r="H5" s="21"/>
    </row>
    <row r="6" spans="1:13" ht="15" x14ac:dyDescent="0.25">
      <c r="A6" s="184" t="s">
        <v>35</v>
      </c>
      <c r="B6" s="185"/>
      <c r="C6" s="74"/>
      <c r="D6" s="23"/>
      <c r="E6" s="18">
        <f>'تكاليف المواد الخام '!H26</f>
        <v>400000</v>
      </c>
      <c r="F6" s="24"/>
      <c r="G6" s="88">
        <f>IF(E6="","",E6*12)</f>
        <v>4800000</v>
      </c>
    </row>
    <row r="7" spans="1:13" ht="15" x14ac:dyDescent="0.25">
      <c r="B7" s="74"/>
      <c r="C7" s="74"/>
      <c r="D7" s="23"/>
      <c r="E7" s="26"/>
      <c r="F7" s="24"/>
      <c r="G7" s="89"/>
    </row>
    <row r="8" spans="1:13" ht="15" x14ac:dyDescent="0.25">
      <c r="A8" s="182" t="s">
        <v>36</v>
      </c>
      <c r="B8" s="183"/>
      <c r="C8" s="76"/>
      <c r="D8" s="23"/>
      <c r="E8" s="18">
        <f>'تكالييف الرواتب '!H26</f>
        <v>10000</v>
      </c>
      <c r="F8" s="24"/>
      <c r="G8" s="88">
        <f>IF(E8="","",E8*12)</f>
        <v>120000</v>
      </c>
      <c r="H8" s="21"/>
    </row>
    <row r="9" spans="1:13" ht="15" x14ac:dyDescent="0.25">
      <c r="B9" s="76"/>
      <c r="C9" s="76"/>
      <c r="D9" s="23"/>
      <c r="E9" s="26"/>
      <c r="F9" s="24"/>
      <c r="G9" s="89"/>
      <c r="H9" s="21"/>
    </row>
    <row r="10" spans="1:13" ht="15" x14ac:dyDescent="0.25">
      <c r="A10" s="182" t="s">
        <v>37</v>
      </c>
      <c r="B10" s="183"/>
      <c r="C10" s="76"/>
      <c r="D10" s="23"/>
      <c r="E10" s="18">
        <f>'تكاليف الايجارات '!H26</f>
        <v>310000</v>
      </c>
      <c r="F10" s="24"/>
      <c r="G10" s="88">
        <f>IF(E10="","",E10*12)</f>
        <v>3720000</v>
      </c>
    </row>
    <row r="11" spans="1:13" ht="15" x14ac:dyDescent="0.25">
      <c r="B11" s="76"/>
      <c r="C11" s="76"/>
      <c r="D11" s="23"/>
      <c r="E11" s="26"/>
      <c r="F11" s="24"/>
      <c r="G11" s="89"/>
      <c r="H11" s="21"/>
    </row>
    <row r="12" spans="1:13" ht="15" x14ac:dyDescent="0.25">
      <c r="A12" s="182" t="s">
        <v>39</v>
      </c>
      <c r="B12" s="183"/>
      <c r="C12" s="76"/>
      <c r="D12" s="23"/>
      <c r="E12" s="27">
        <f>'المصاريف الادارية'!H26</f>
        <v>500</v>
      </c>
      <c r="F12" s="24"/>
      <c r="G12" s="88">
        <f>IF(E12="","",E12*12)</f>
        <v>6000</v>
      </c>
    </row>
    <row r="13" spans="1:13" ht="15" x14ac:dyDescent="0.25">
      <c r="B13" s="76"/>
      <c r="C13" s="76"/>
      <c r="D13" s="23"/>
      <c r="E13" s="26"/>
      <c r="F13" s="24"/>
      <c r="G13" s="89"/>
      <c r="H13" s="21"/>
    </row>
    <row r="14" spans="1:13" ht="15" x14ac:dyDescent="0.25">
      <c r="A14" s="182" t="s">
        <v>38</v>
      </c>
      <c r="B14" s="183"/>
      <c r="C14" s="76"/>
      <c r="D14" s="23"/>
      <c r="E14" s="18">
        <f>' المرافق والطاقة والصيانة '!H26</f>
        <v>50000</v>
      </c>
      <c r="F14" s="24"/>
      <c r="G14" s="88">
        <f>IF(E14="","",E14*12)</f>
        <v>600000</v>
      </c>
    </row>
    <row r="15" spans="1:13" ht="15.6" x14ac:dyDescent="0.25">
      <c r="B15" s="79"/>
      <c r="C15" s="79"/>
      <c r="D15" s="28"/>
      <c r="E15" s="28"/>
      <c r="F15" s="24"/>
      <c r="G15" s="89"/>
    </row>
    <row r="16" spans="1:13" ht="22.8" x14ac:dyDescent="0.75">
      <c r="A16" s="178" t="s">
        <v>115</v>
      </c>
      <c r="B16" s="179"/>
      <c r="C16" s="180"/>
      <c r="D16" s="24"/>
      <c r="E16" s="81">
        <f>SUM(E3:E15)</f>
        <v>770500</v>
      </c>
      <c r="F16" s="24"/>
      <c r="G16" s="81">
        <f>SUM(G3:G15)</f>
        <v>9246000</v>
      </c>
      <c r="J16" s="90"/>
    </row>
    <row r="17" spans="1:13" ht="13.8" x14ac:dyDescent="0.25">
      <c r="D17" s="24"/>
      <c r="E17" s="24"/>
      <c r="F17" s="24"/>
      <c r="G17" s="89"/>
    </row>
    <row r="18" spans="1:13" ht="15.6" x14ac:dyDescent="0.25">
      <c r="A18" s="186" t="s">
        <v>40</v>
      </c>
      <c r="B18" s="187"/>
      <c r="C18" s="76"/>
      <c r="D18" s="23"/>
      <c r="E18" s="84">
        <f>E16*5%</f>
        <v>38525</v>
      </c>
      <c r="F18" s="24"/>
      <c r="G18" s="91">
        <f>IF(E18="","",E18*12)</f>
        <v>462300</v>
      </c>
    </row>
    <row r="19" spans="1:13" s="31" customFormat="1" ht="13.8" x14ac:dyDescent="0.25">
      <c r="D19" s="24"/>
      <c r="E19" s="24"/>
      <c r="F19" s="24"/>
      <c r="G19" s="24"/>
      <c r="L19" s="63"/>
      <c r="M19" s="64"/>
    </row>
    <row r="20" spans="1:13" s="31" customFormat="1" ht="22.8" x14ac:dyDescent="0.75">
      <c r="A20" s="178" t="s">
        <v>116</v>
      </c>
      <c r="B20" s="179"/>
      <c r="C20" s="180"/>
      <c r="D20" s="24"/>
      <c r="E20" s="81">
        <f>E16+E18</f>
        <v>809025</v>
      </c>
      <c r="F20" s="24"/>
      <c r="G20" s="81">
        <f>G16+G18</f>
        <v>9708300</v>
      </c>
      <c r="L20" s="63"/>
      <c r="M20" s="64"/>
    </row>
    <row r="22" spans="1:13" s="31" customFormat="1" ht="13.8" x14ac:dyDescent="0.25">
      <c r="L22" s="63"/>
      <c r="M22" s="64"/>
    </row>
    <row r="23" spans="1:13" s="31" customFormat="1" ht="13.8" hidden="1" x14ac:dyDescent="0.25">
      <c r="E23" s="82" t="s">
        <v>19</v>
      </c>
      <c r="F23" s="21"/>
      <c r="G23" s="83" t="b">
        <f>E20*12=G20</f>
        <v>1</v>
      </c>
      <c r="L23" s="63"/>
      <c r="M23" s="64"/>
    </row>
    <row r="25" spans="1:13" s="31" customFormat="1" ht="13.8" x14ac:dyDescent="0.25">
      <c r="F25" s="181" t="s">
        <v>83</v>
      </c>
      <c r="G25" s="181"/>
      <c r="H25" s="181"/>
      <c r="L25" s="63"/>
      <c r="M25" s="64"/>
    </row>
  </sheetData>
  <sheetProtection sheet="1" objects="1" scenarios="1" formatCells="0" formatColumns="0" formatRows="0" insertColumns="0" insertRows="0" deleteColumns="0" deleteRows="0" sort="0" autoFilter="0" pivotTables="0"/>
  <mergeCells count="11">
    <mergeCell ref="A20:C20"/>
    <mergeCell ref="F25:H25"/>
    <mergeCell ref="A14:B14"/>
    <mergeCell ref="A2:G2"/>
    <mergeCell ref="A4:B4"/>
    <mergeCell ref="A6:B6"/>
    <mergeCell ref="A8:B8"/>
    <mergeCell ref="A10:B10"/>
    <mergeCell ref="A12:B12"/>
    <mergeCell ref="A16:C16"/>
    <mergeCell ref="A18:B18"/>
  </mergeCells>
  <pageMargins left="0.6998031496062993" right="0.6998031496062993" top="0.73868110236220463" bottom="0.73868110236220463" header="0.3110236220472441" footer="0.3110236220472441"/>
  <pageSetup paperSize="9" scale="9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9">
    <tabColor indexed="13"/>
  </sheetPr>
  <dimension ref="A2:M20"/>
  <sheetViews>
    <sheetView rightToLeft="1" view="pageBreakPreview" topLeftCell="A4" zoomScale="98" zoomScaleNormal="100" zoomScaleSheetLayoutView="98" workbookViewId="0">
      <selection activeCell="E6" sqref="E6"/>
    </sheetView>
  </sheetViews>
  <sheetFormatPr defaultColWidth="8.8984375" defaultRowHeight="14.25" customHeight="1" x14ac:dyDescent="0.25"/>
  <cols>
    <col min="1" max="1" width="8.8984375" style="31"/>
    <col min="2" max="2" width="16.5" style="31" customWidth="1"/>
    <col min="3" max="4" width="5.5" style="31" customWidth="1"/>
    <col min="5" max="5" width="20" style="31" bestFit="1" customWidth="1"/>
    <col min="6" max="6" width="5.3984375" style="31" customWidth="1"/>
    <col min="7" max="7" width="18" style="31" customWidth="1"/>
    <col min="8" max="8" width="8.8984375" style="31"/>
    <col min="9" max="9" width="12.69921875" style="31" customWidth="1"/>
    <col min="10" max="11" width="8.8984375" style="31"/>
    <col min="12" max="12" width="8.8984375" style="63"/>
    <col min="13" max="13" width="8.8984375" style="64"/>
    <col min="14" max="16384" width="8.8984375" style="65"/>
  </cols>
  <sheetData>
    <row r="2" spans="1:13" ht="22.8" x14ac:dyDescent="0.75">
      <c r="A2" s="173" t="s">
        <v>45</v>
      </c>
      <c r="B2" s="174"/>
      <c r="C2" s="174"/>
      <c r="D2" s="174"/>
      <c r="E2" s="174"/>
      <c r="F2" s="174"/>
      <c r="G2" s="175"/>
      <c r="H2" s="66"/>
      <c r="I2" s="66"/>
      <c r="J2" s="66"/>
      <c r="K2" s="66"/>
      <c r="L2" s="67"/>
      <c r="M2" s="68"/>
    </row>
    <row r="3" spans="1:13" ht="15.6" x14ac:dyDescent="0.3">
      <c r="B3" s="69"/>
      <c r="C3" s="69"/>
      <c r="D3" s="70"/>
      <c r="E3" s="70"/>
    </row>
    <row r="4" spans="1:13" ht="15.6" x14ac:dyDescent="0.3">
      <c r="A4" s="176" t="s">
        <v>24</v>
      </c>
      <c r="B4" s="177"/>
      <c r="C4" s="71"/>
      <c r="D4" s="19"/>
      <c r="E4" s="20" t="s">
        <v>44</v>
      </c>
      <c r="F4" s="21"/>
      <c r="G4" s="73" t="s">
        <v>17</v>
      </c>
      <c r="H4" s="21"/>
    </row>
    <row r="5" spans="1:13" ht="15.6" x14ac:dyDescent="0.25">
      <c r="B5" s="71"/>
      <c r="C5" s="71"/>
      <c r="D5" s="19"/>
      <c r="E5" s="19"/>
      <c r="F5" s="21"/>
      <c r="G5" s="21"/>
      <c r="H5" s="21"/>
    </row>
    <row r="6" spans="1:13" ht="15" x14ac:dyDescent="0.25">
      <c r="A6" s="184" t="s">
        <v>46</v>
      </c>
      <c r="B6" s="185"/>
      <c r="C6" s="74"/>
      <c r="D6" s="23"/>
      <c r="E6" s="218">
        <v>0.01</v>
      </c>
      <c r="F6" s="24"/>
      <c r="G6" s="88">
        <f>E6*'خلاصة التكاليف التشغيلة'!$G20</f>
        <v>97083</v>
      </c>
      <c r="I6" s="31" t="s">
        <v>126</v>
      </c>
    </row>
    <row r="7" spans="1:13" ht="15" x14ac:dyDescent="0.25">
      <c r="B7" s="74"/>
      <c r="C7" s="74"/>
      <c r="D7" s="23"/>
      <c r="E7" s="26"/>
      <c r="F7" s="24"/>
      <c r="G7" s="89"/>
    </row>
    <row r="8" spans="1:13" ht="15" x14ac:dyDescent="0.25">
      <c r="A8" s="182" t="s">
        <v>47</v>
      </c>
      <c r="B8" s="183"/>
      <c r="C8" s="76"/>
      <c r="D8" s="23"/>
      <c r="E8" s="218">
        <v>0.01</v>
      </c>
      <c r="F8" s="24"/>
      <c r="G8" s="88">
        <f>E8*'خلاصة التكاليف التشغيلة'!G20</f>
        <v>97083</v>
      </c>
      <c r="H8" s="21"/>
    </row>
    <row r="9" spans="1:13" ht="15" x14ac:dyDescent="0.25">
      <c r="B9" s="76"/>
      <c r="C9" s="76"/>
      <c r="D9" s="23"/>
      <c r="E9" s="26"/>
      <c r="F9" s="24"/>
      <c r="G9" s="89"/>
      <c r="H9" s="21"/>
    </row>
    <row r="10" spans="1:13" ht="15" x14ac:dyDescent="0.25">
      <c r="A10" s="182" t="s">
        <v>91</v>
      </c>
      <c r="B10" s="183"/>
      <c r="C10" s="76"/>
      <c r="D10" s="23"/>
      <c r="E10" s="218">
        <v>0.01</v>
      </c>
      <c r="F10" s="24"/>
      <c r="G10" s="88">
        <f>E10*'خلاصة التكاليف التشغيلة'!G20</f>
        <v>97083</v>
      </c>
      <c r="H10" s="21"/>
    </row>
    <row r="11" spans="1:13" ht="15" x14ac:dyDescent="0.25">
      <c r="B11" s="76"/>
      <c r="C11" s="76"/>
      <c r="D11" s="23"/>
      <c r="E11" s="26"/>
      <c r="F11" s="24"/>
      <c r="G11" s="89"/>
      <c r="H11" s="21"/>
    </row>
    <row r="12" spans="1:13" ht="15" x14ac:dyDescent="0.25">
      <c r="A12" s="182" t="s">
        <v>98</v>
      </c>
      <c r="B12" s="183"/>
      <c r="C12" s="76"/>
      <c r="D12" s="23"/>
      <c r="E12" s="218">
        <v>0.01</v>
      </c>
      <c r="F12" s="24"/>
      <c r="G12" s="88">
        <f>E12*'خلاصة التكاليف التشغيلة'!G20</f>
        <v>97083</v>
      </c>
      <c r="H12" s="21"/>
    </row>
    <row r="13" spans="1:13" s="31" customFormat="1" ht="13.8" x14ac:dyDescent="0.25">
      <c r="D13" s="24"/>
      <c r="E13" s="24"/>
      <c r="F13" s="24"/>
      <c r="G13" s="24"/>
      <c r="L13" s="63"/>
      <c r="M13" s="64"/>
    </row>
    <row r="14" spans="1:13" s="31" customFormat="1" ht="22.8" x14ac:dyDescent="0.75">
      <c r="A14" s="178" t="s">
        <v>18</v>
      </c>
      <c r="B14" s="179"/>
      <c r="C14" s="179"/>
      <c r="D14" s="179"/>
      <c r="E14" s="180"/>
      <c r="F14" s="24"/>
      <c r="G14" s="81">
        <f>SUM(G6:G13)</f>
        <v>388332</v>
      </c>
      <c r="L14" s="63"/>
      <c r="M14" s="64"/>
    </row>
    <row r="16" spans="1:13" s="31" customFormat="1" ht="13.8" x14ac:dyDescent="0.25">
      <c r="F16" s="21"/>
      <c r="G16" s="21"/>
      <c r="L16" s="63"/>
      <c r="M16" s="64"/>
    </row>
    <row r="17" spans="5:13" s="31" customFormat="1" ht="13.8" x14ac:dyDescent="0.25">
      <c r="L17" s="63"/>
      <c r="M17" s="64"/>
    </row>
    <row r="18" spans="5:13" s="31" customFormat="1" ht="13.8" hidden="1" x14ac:dyDescent="0.25">
      <c r="E18" s="82" t="s">
        <v>19</v>
      </c>
      <c r="F18" s="21"/>
      <c r="G18" s="93" t="b">
        <f>G14='خلاصة التكاليف التشغيلة'!G20*5%</f>
        <v>0</v>
      </c>
      <c r="L18" s="63"/>
      <c r="M18" s="64"/>
    </row>
    <row r="20" spans="5:13" s="31" customFormat="1" ht="13.8" x14ac:dyDescent="0.25">
      <c r="F20" s="181" t="s">
        <v>83</v>
      </c>
      <c r="G20" s="181"/>
      <c r="H20" s="181"/>
      <c r="L20" s="63"/>
      <c r="M20" s="64"/>
    </row>
  </sheetData>
  <sheetProtection password="CE2A" sheet="1" objects="1" scenarios="1" formatColumns="0" formatRows="0" insertColumns="0" insertRows="0" deleteColumns="0" deleteRows="0" selectLockedCells="1" sort="0" autoFilter="0" pivotTables="0"/>
  <mergeCells count="8">
    <mergeCell ref="A14:E14"/>
    <mergeCell ref="F20:H20"/>
    <mergeCell ref="A2:G2"/>
    <mergeCell ref="A4:B4"/>
    <mergeCell ref="A6:B6"/>
    <mergeCell ref="A8:B8"/>
    <mergeCell ref="A10:B10"/>
    <mergeCell ref="A12:B12"/>
  </mergeCells>
  <pageMargins left="0.6998031496062993" right="0.6998031496062993" top="0.73868110236220463" bottom="0.73868110236220463" header="0.3110236220472441" footer="0.3110236220472441"/>
  <pageSetup paperSize="9" scale="99" orientation="landscape" r:id="rId1"/>
  <headerFooter alignWithMargins="0">
    <oddHeader>&amp;Cنموذج دراسة جدوى المشروعات الصغيرة</oddHeader>
    <oddFooter>&amp;Cنموذج دراسة جدوى المشروعات الصغيرة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ملخص المشروع </vt:lpstr>
      <vt:lpstr>الايرادات </vt:lpstr>
      <vt:lpstr>تكاليف المواد الخام </vt:lpstr>
      <vt:lpstr>تكالييف الرواتب </vt:lpstr>
      <vt:lpstr>تكاليف الايجارات </vt:lpstr>
      <vt:lpstr>المصاريف الادارية</vt:lpstr>
      <vt:lpstr> المرافق والطاقة والصيانة </vt:lpstr>
      <vt:lpstr>خلاصة التكاليف التشغيلة</vt:lpstr>
      <vt:lpstr>الاصول المتداولة </vt:lpstr>
      <vt:lpstr>المباني والتجهيزات </vt:lpstr>
      <vt:lpstr>الالات والمعدات </vt:lpstr>
      <vt:lpstr>الاثاث المكتبي </vt:lpstr>
      <vt:lpstr>خلاصة الاصول الثابته </vt:lpstr>
      <vt:lpstr>مصروفات تاسيس </vt:lpstr>
      <vt:lpstr>رأس المال المستثمر </vt:lpstr>
      <vt:lpstr>الخصوم وحقوق الملكية </vt:lpstr>
      <vt:lpstr>قائمة الدخل السنوية </vt:lpstr>
      <vt:lpstr>ميزانية افتتاحية </vt:lpstr>
      <vt:lpstr>' المرافق والطاقة والصيانة '!Print_Area</vt:lpstr>
      <vt:lpstr>'الاثاث المكتبي '!Print_Area</vt:lpstr>
      <vt:lpstr>'الاصول المتداولة '!Print_Area</vt:lpstr>
      <vt:lpstr>'الالات والمعدات '!Print_Area</vt:lpstr>
      <vt:lpstr>'الايرادات '!Print_Area</vt:lpstr>
      <vt:lpstr>'الخصوم وحقوق الملكية '!Print_Area</vt:lpstr>
      <vt:lpstr>'المباني والتجهيزات '!Print_Area</vt:lpstr>
      <vt:lpstr>'المصاريف الادارية'!Print_Area</vt:lpstr>
      <vt:lpstr>'تكاليف الايجارات '!Print_Area</vt:lpstr>
      <vt:lpstr>'تكاليف المواد الخام '!Print_Area</vt:lpstr>
      <vt:lpstr>'تكالييف الرواتب '!Print_Area</vt:lpstr>
      <vt:lpstr>'خلاصة الاصول الثابته '!Print_Area</vt:lpstr>
      <vt:lpstr>'خلاصة التكاليف التشغيلة'!Print_Area</vt:lpstr>
      <vt:lpstr>'رأس المال المستثمر '!Print_Area</vt:lpstr>
      <vt:lpstr>'مصروفات تاسيس '!Print_Area</vt:lpstr>
      <vt:lpstr>'ملخص المشروع '!Print_Area</vt:lpstr>
      <vt:lpstr>'ميزانية افتتاحية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 Morjan</dc:creator>
  <cp:lastModifiedBy>Hisham</cp:lastModifiedBy>
  <cp:revision>1</cp:revision>
  <cp:lastPrinted>2019-01-24T07:24:04Z</cp:lastPrinted>
  <dcterms:created xsi:type="dcterms:W3CDTF">2018-08-19T19:05:04Z</dcterms:created>
  <dcterms:modified xsi:type="dcterms:W3CDTF">2023-03-04T18:57:03Z</dcterms:modified>
</cp:coreProperties>
</file>